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255" windowWidth="12150" windowHeight="6660" tabRatio="930" activeTab="5"/>
  </bookViews>
  <sheets>
    <sheet name="اطلات اوليه" sheetId="1" r:id="rId1"/>
    <sheet name="بودجه فروش" sheetId="2" r:id="rId2"/>
    <sheet name="بودجه توليد" sheetId="3" r:id="rId3"/>
    <sheet name="بودجه مواد مستقيم" sheetId="4" r:id="rId4"/>
    <sheet name="بودجه خريد مواد مستقيم" sheetId="5" r:id="rId5"/>
    <sheet name="بودجه دستمزد مستقيم و سربار" sheetId="6" r:id="rId6"/>
    <sheet name="بهاي تمام شده يك واحد" sheetId="7" r:id="rId7"/>
    <sheet name="بودجه بهاي تمام شده فروش رفته " sheetId="8" r:id="rId8"/>
    <sheet name="بودجه موجوديهاي اخر دوره" sheetId="9" r:id="rId9"/>
    <sheet name="بودجه ساير هزينه ها" sheetId="10" r:id="rId10"/>
    <sheet name="بودجه سود و زيان" sheetId="11" r:id="rId11"/>
    <sheet name="بودجه نقدي" sheetId="12" r:id="rId12"/>
    <sheet name="ترازنامه" sheetId="13" r:id="rId13"/>
  </sheets>
  <externalReferences>
    <externalReference r:id="rId16"/>
    <externalReference r:id="rId17"/>
  </externalReferences>
  <definedNames>
    <definedName name="_xlnm.Print_Area" localSheetId="0">'اطلات اوليه'!$C$1:$I$90</definedName>
    <definedName name="_xlnm.Print_Area" localSheetId="6">'بهاي تمام شده يك واحد'!$C$1:$K$16</definedName>
    <definedName name="_xlnm.Print_Area" localSheetId="2">'بودجه توليد'!$A$1:$H$44</definedName>
    <definedName name="_xlnm.Print_Area" localSheetId="4">'بودجه خريد مواد مستقيم'!$A$1:$I$26</definedName>
    <definedName name="_xlnm.Print_Area" localSheetId="9">'بودجه ساير هزينه ها'!$E$1:$H$10</definedName>
    <definedName name="_xlnm.Print_Area" localSheetId="10">'بودجه سود و زيان'!$D$1:$I$12</definedName>
    <definedName name="_xlnm.Print_Area" localSheetId="3">'بودجه مواد مستقيم'!$A$1:$G$22</definedName>
    <definedName name="_xlnm.Print_Area" localSheetId="8">'بودجه موجوديهاي اخر دوره'!$D$1:$J$19</definedName>
    <definedName name="_xlnm.Print_Area" localSheetId="11">'بودجه نقدي'!$E$1:$I$32</definedName>
    <definedName name="_xlnm.Print_Area" localSheetId="12">'ترازنامه'!$F$1:$P$27</definedName>
  </definedNames>
  <calcPr fullCalcOnLoad="1"/>
</workbook>
</file>

<file path=xl/sharedStrings.xml><?xml version="1.0" encoding="utf-8"?>
<sst xmlns="http://schemas.openxmlformats.org/spreadsheetml/2006/main" count="244" uniqueCount="151">
  <si>
    <t>موجودي اخر سال</t>
  </si>
  <si>
    <t xml:space="preserve">موجودي اول سال </t>
  </si>
  <si>
    <t xml:space="preserve">واحد </t>
  </si>
  <si>
    <t xml:space="preserve">الف </t>
  </si>
  <si>
    <t xml:space="preserve">ب </t>
  </si>
  <si>
    <t>ج</t>
  </si>
  <si>
    <t xml:space="preserve">محصول </t>
  </si>
  <si>
    <t>واحد</t>
  </si>
  <si>
    <t xml:space="preserve">قيمت </t>
  </si>
  <si>
    <t>شماره كالا</t>
  </si>
  <si>
    <t>ب</t>
  </si>
  <si>
    <t>عدد</t>
  </si>
  <si>
    <t xml:space="preserve">عدد </t>
  </si>
  <si>
    <t>كيلو گرم</t>
  </si>
  <si>
    <t>متر</t>
  </si>
  <si>
    <t>-</t>
  </si>
  <si>
    <t xml:space="preserve">براورد </t>
  </si>
  <si>
    <t>فروش</t>
  </si>
  <si>
    <t>سال</t>
  </si>
  <si>
    <t>مقدار</t>
  </si>
  <si>
    <t xml:space="preserve">مورد نياز </t>
  </si>
  <si>
    <t>يك واحد</t>
  </si>
  <si>
    <t>محصول</t>
  </si>
  <si>
    <t>الف</t>
  </si>
  <si>
    <t xml:space="preserve">              </t>
  </si>
  <si>
    <t>ساعات مورد نياز</t>
  </si>
  <si>
    <t xml:space="preserve">نرخ هر ساعت </t>
  </si>
  <si>
    <t xml:space="preserve"> ساعات  و</t>
  </si>
  <si>
    <t xml:space="preserve">نرخ دستمزد </t>
  </si>
  <si>
    <t>هر واحد</t>
  </si>
  <si>
    <t>موجودي مواد اول دوره</t>
  </si>
  <si>
    <t>موجودي اخر دوره</t>
  </si>
  <si>
    <t>قيمت هر واحد</t>
  </si>
  <si>
    <t xml:space="preserve">مواد اوليه </t>
  </si>
  <si>
    <t>حذف مي شود</t>
  </si>
  <si>
    <t>فروش كل (ريال)</t>
  </si>
  <si>
    <t>قيمت هر واحد (ريال)</t>
  </si>
  <si>
    <t>مقدار فروش (واحد)</t>
  </si>
  <si>
    <t>نوع محصول (واحد)</t>
  </si>
  <si>
    <t>جمع</t>
  </si>
  <si>
    <t>شرح</t>
  </si>
  <si>
    <t>تعداد فروش</t>
  </si>
  <si>
    <t xml:space="preserve">موجودي اخر دوره </t>
  </si>
  <si>
    <t>جمع واحدهاي موردنياز</t>
  </si>
  <si>
    <t>موجودي اول دوره</t>
  </si>
  <si>
    <t xml:space="preserve">بودجه  توليد </t>
  </si>
  <si>
    <t xml:space="preserve">   الف</t>
  </si>
  <si>
    <t>مواد اوليه</t>
  </si>
  <si>
    <t>محصول ب</t>
  </si>
  <si>
    <t xml:space="preserve">محصول الف </t>
  </si>
  <si>
    <t xml:space="preserve">محصول ج </t>
  </si>
  <si>
    <t>جمع كل (واحد)</t>
  </si>
  <si>
    <t>ماده 40</t>
  </si>
  <si>
    <t>ماده 30</t>
  </si>
  <si>
    <t>ماده 50</t>
  </si>
  <si>
    <t>ماده 110</t>
  </si>
  <si>
    <t>مقدار مورد نياز براي توليد</t>
  </si>
  <si>
    <t>+</t>
  </si>
  <si>
    <t>موجودي مورد انتظار اخر دوره</t>
  </si>
  <si>
    <t>نيازمندي</t>
  </si>
  <si>
    <t xml:space="preserve">موجودي مواد اول دوره </t>
  </si>
  <si>
    <t xml:space="preserve">خريد </t>
  </si>
  <si>
    <t>نرخ هر واحد</t>
  </si>
  <si>
    <t>*</t>
  </si>
  <si>
    <t>ماده 41</t>
  </si>
  <si>
    <t xml:space="preserve">جمع كل </t>
  </si>
  <si>
    <t>تعداد توليد</t>
  </si>
  <si>
    <t>زمان لازم</t>
  </si>
  <si>
    <t>ساعت لازم براي توليد</t>
  </si>
  <si>
    <t>نرخ دستمزد</t>
  </si>
  <si>
    <t>جمع هزينه دستمزد</t>
  </si>
  <si>
    <t>×</t>
  </si>
  <si>
    <t>ماده110</t>
  </si>
  <si>
    <t>ماده50</t>
  </si>
  <si>
    <t xml:space="preserve">دستمزد مستقيم </t>
  </si>
  <si>
    <t>سربار كارخانه</t>
  </si>
  <si>
    <t>قيمت موجودي اول سال</t>
  </si>
  <si>
    <t>هزينه هاي اضافي:</t>
  </si>
  <si>
    <t>هزينه طراحي و توسعه</t>
  </si>
  <si>
    <t>هزينه بازاريابي</t>
  </si>
  <si>
    <t>هزينه اداري</t>
  </si>
  <si>
    <t>هزينه هاي توزيع و فروش</t>
  </si>
  <si>
    <t>چهار ماهه اول</t>
  </si>
  <si>
    <t>چهار ماهه دوم</t>
  </si>
  <si>
    <t>چهار ماهه سوم</t>
  </si>
  <si>
    <t>دريافتي از مشتريان</t>
  </si>
  <si>
    <t xml:space="preserve">پرداختي بابت خريد </t>
  </si>
  <si>
    <t>پرداختي بابت حقوق</t>
  </si>
  <si>
    <t>پرداختي بابت ساير هزينه ها</t>
  </si>
  <si>
    <t>پرداختي بابت خريد اموال</t>
  </si>
  <si>
    <t xml:space="preserve">فروش سهام عادي </t>
  </si>
  <si>
    <t>سهم به ارزش</t>
  </si>
  <si>
    <t>حداقل مانده وجه نقد براي هر چهار ماه</t>
  </si>
  <si>
    <t xml:space="preserve">حقوق سال جاري </t>
  </si>
  <si>
    <t xml:space="preserve">ماليات </t>
  </si>
  <si>
    <t>دارائي هاي جاري:</t>
  </si>
  <si>
    <t>وجه نقد</t>
  </si>
  <si>
    <t>حسابهاي دريافتني</t>
  </si>
  <si>
    <t>مواد مستقيم</t>
  </si>
  <si>
    <t>كالاي ساخته شده</t>
  </si>
  <si>
    <t>جمع دارائي جاري</t>
  </si>
  <si>
    <t>اموال ماشين الات تجهيزات:‚</t>
  </si>
  <si>
    <t>زمين</t>
  </si>
  <si>
    <t>تجهيزات و ساختمان</t>
  </si>
  <si>
    <t xml:space="preserve">استهلاك انباشته </t>
  </si>
  <si>
    <t xml:space="preserve"> :بدهي ها</t>
  </si>
  <si>
    <t>حسابهاي پرداختني</t>
  </si>
  <si>
    <t>حقوق پرداختني</t>
  </si>
  <si>
    <t>جمع بدهي ها</t>
  </si>
  <si>
    <t>سهام عادي (40000) سهم</t>
  </si>
  <si>
    <t>سود انباشته</t>
  </si>
  <si>
    <t>جمع حقوق صاحبان سهام</t>
  </si>
  <si>
    <t>جمع كل دارائي</t>
  </si>
  <si>
    <t>جمع كل بدهي و حقوق صاحبان سهام</t>
  </si>
  <si>
    <t>جمع كل</t>
  </si>
  <si>
    <t>بهاي هر واحد محصول</t>
  </si>
  <si>
    <t>بهاي موجودي اخر دوره</t>
  </si>
  <si>
    <t>نرخ</t>
  </si>
  <si>
    <t xml:space="preserve">مبلغ </t>
  </si>
  <si>
    <t>مواد مستقيم مصرفي</t>
  </si>
  <si>
    <t>دستمزد مستقيم</t>
  </si>
  <si>
    <t>سربار</t>
  </si>
  <si>
    <t>هزينه هاي توليد</t>
  </si>
  <si>
    <t>قيمت تمام شده كالاي اماده فروش</t>
  </si>
  <si>
    <t>موجودي كالاي ساخته شده پايان دوره</t>
  </si>
  <si>
    <t>بهاي تمام شده كالاي فروش رفته</t>
  </si>
  <si>
    <t>مبلغ</t>
  </si>
  <si>
    <t xml:space="preserve">سربار بودجه شده </t>
  </si>
  <si>
    <t>ساعات كار مستقيم</t>
  </si>
  <si>
    <t>هزينه طراحي</t>
  </si>
  <si>
    <t>هزينه بازار يابي</t>
  </si>
  <si>
    <t>هزينه فروش</t>
  </si>
  <si>
    <t>سود ناويژه</t>
  </si>
  <si>
    <t>ساير هزينه ها</t>
  </si>
  <si>
    <t>سود قبل از ماليات</t>
  </si>
  <si>
    <t>ماليات</t>
  </si>
  <si>
    <t>سود ويژه</t>
  </si>
  <si>
    <t>خريد ماشين الات</t>
  </si>
  <si>
    <t>مانده اول دوره نقد</t>
  </si>
  <si>
    <t>وجه نقد در دسترس</t>
  </si>
  <si>
    <t>پرداختي خريد</t>
  </si>
  <si>
    <t>پرداختي حقوق</t>
  </si>
  <si>
    <t>پرداختي ساير هزينه ها</t>
  </si>
  <si>
    <t>جمع پرداختها</t>
  </si>
  <si>
    <t>مانده لازم</t>
  </si>
  <si>
    <t>مازاد(كسري)</t>
  </si>
  <si>
    <t>پرداختي خريد ماشين الات</t>
  </si>
  <si>
    <t>هزينه استهلاك</t>
  </si>
  <si>
    <t>سهام عادي (140000) سهم</t>
  </si>
  <si>
    <t>ريال براي هر ساعت كار</t>
  </si>
  <si>
    <r>
      <t>ه</t>
    </r>
    <r>
      <rPr>
        <b/>
        <sz val="12"/>
        <rFont val="Yagut"/>
        <family val="0"/>
      </rPr>
      <t>زينه هاي سربار به نرخ  200</t>
    </r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</si>
</sst>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_-* #,##0.0\ _ر_ي_ا_ل_-;\-* #,##0.0\ _ر_ي_ا_ل_-;_-* &quot;-&quot;??\ _ر_ي_ا_ل_-;_-@_-"/>
    <numFmt numFmtId="173" formatCode="_-* #,##0\ _ر_ي_ا_ل_-;\-* #,##0\ _ر_ي_ا_ل_-;_-* &quot;-&quot;??\ _ر_ي_ا_ل_-;_-@_-"/>
  </numFmts>
  <fonts count="38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  <font>
      <b/>
      <sz val="20"/>
      <name val="Yagut"/>
      <family val="0"/>
    </font>
    <font>
      <b/>
      <u val="single"/>
      <sz val="20"/>
      <name val="Yagut"/>
      <family val="0"/>
    </font>
    <font>
      <b/>
      <u val="singleAccounting"/>
      <sz val="20"/>
      <name val="Yagut"/>
      <family val="0"/>
    </font>
    <font>
      <b/>
      <u val="singleAccounting"/>
      <sz val="20"/>
      <color indexed="10"/>
      <name val="Yagut"/>
      <family val="0"/>
    </font>
    <font>
      <b/>
      <u val="single"/>
      <sz val="20"/>
      <color indexed="10"/>
      <name val="Yagut"/>
      <family val="0"/>
    </font>
    <font>
      <b/>
      <u val="single"/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20"/>
      <color indexed="8"/>
      <name val="Yagut"/>
      <family val="0"/>
    </font>
    <font>
      <b/>
      <sz val="20"/>
      <color indexed="10"/>
      <name val="Yagut"/>
      <family val="0"/>
    </font>
    <font>
      <b/>
      <sz val="20"/>
      <color indexed="8"/>
      <name val="Yagut"/>
      <family val="0"/>
    </font>
    <font>
      <b/>
      <u val="single"/>
      <sz val="20"/>
      <color indexed="8"/>
      <name val="Yagut"/>
      <family val="0"/>
    </font>
    <font>
      <sz val="20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6"/>
      <name val="Yagut"/>
      <family val="0"/>
    </font>
    <font>
      <b/>
      <sz val="16"/>
      <color indexed="8"/>
      <name val="Yagut"/>
      <family val="0"/>
    </font>
    <font>
      <b/>
      <u val="single"/>
      <sz val="16"/>
      <name val="Yagut"/>
      <family val="0"/>
    </font>
    <font>
      <b/>
      <sz val="14"/>
      <name val="Yagut"/>
      <family val="0"/>
    </font>
    <font>
      <b/>
      <sz val="12"/>
      <name val="Yagut"/>
      <family val="0"/>
    </font>
    <font>
      <b/>
      <sz val="16"/>
      <color indexed="10"/>
      <name val="Yagut"/>
      <family val="0"/>
    </font>
    <font>
      <b/>
      <u val="single"/>
      <sz val="14"/>
      <name val="Yagut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171" fontId="3" fillId="3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71" fontId="0" fillId="3" borderId="0" xfId="15" applyFill="1" applyAlignment="1">
      <alignment/>
    </xf>
    <xf numFmtId="173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171" fontId="0" fillId="3" borderId="0" xfId="15" applyFill="1" applyAlignment="1">
      <alignment horizontal="center"/>
    </xf>
    <xf numFmtId="0" fontId="0" fillId="3" borderId="0" xfId="0" applyFont="1" applyFill="1" applyAlignment="1">
      <alignment/>
    </xf>
    <xf numFmtId="173" fontId="0" fillId="3" borderId="0" xfId="15" applyNumberFormat="1" applyFont="1" applyFill="1" applyAlignment="1">
      <alignment/>
    </xf>
    <xf numFmtId="0" fontId="0" fillId="0" borderId="0" xfId="0" applyFont="1" applyAlignment="1">
      <alignment/>
    </xf>
    <xf numFmtId="17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173" fontId="12" fillId="3" borderId="0" xfId="15" applyNumberFormat="1" applyFont="1" applyFill="1" applyAlignment="1">
      <alignment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173" fontId="12" fillId="5" borderId="0" xfId="15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173" fontId="12" fillId="6" borderId="0" xfId="15" applyNumberFormat="1" applyFont="1" applyFill="1" applyAlignment="1">
      <alignment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171" fontId="13" fillId="2" borderId="0" xfId="15" applyFont="1" applyFill="1" applyAlignment="1">
      <alignment horizontal="center"/>
    </xf>
    <xf numFmtId="171" fontId="14" fillId="2" borderId="0" xfId="15" applyFont="1" applyFill="1" applyAlignment="1">
      <alignment horizontal="center"/>
    </xf>
    <xf numFmtId="171" fontId="15" fillId="2" borderId="0" xfId="15" applyFont="1" applyFill="1" applyAlignment="1">
      <alignment horizontal="center"/>
    </xf>
    <xf numFmtId="171" fontId="16" fillId="2" borderId="0" xfId="15" applyFont="1" applyFill="1" applyAlignment="1">
      <alignment horizontal="center"/>
    </xf>
    <xf numFmtId="171" fontId="17" fillId="2" borderId="0" xfId="15" applyFont="1" applyFill="1" applyAlignment="1">
      <alignment horizontal="center"/>
    </xf>
    <xf numFmtId="0" fontId="18" fillId="2" borderId="0" xfId="0" applyFont="1" applyFill="1" applyAlignment="1">
      <alignment/>
    </xf>
    <xf numFmtId="0" fontId="19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3" fontId="13" fillId="2" borderId="0" xfId="15" applyNumberFormat="1" applyFont="1" applyFill="1" applyAlignment="1">
      <alignment horizontal="center"/>
    </xf>
    <xf numFmtId="173" fontId="13" fillId="2" borderId="0" xfId="0" applyNumberFormat="1" applyFont="1" applyFill="1" applyAlignment="1">
      <alignment horizontal="center"/>
    </xf>
    <xf numFmtId="173" fontId="15" fillId="2" borderId="0" xfId="0" applyNumberFormat="1" applyFont="1" applyFill="1" applyAlignment="1">
      <alignment horizontal="center"/>
    </xf>
    <xf numFmtId="173" fontId="22" fillId="2" borderId="0" xfId="0" applyNumberFormat="1" applyFont="1" applyFill="1" applyAlignment="1">
      <alignment horizontal="center"/>
    </xf>
    <xf numFmtId="173" fontId="17" fillId="2" borderId="0" xfId="15" applyNumberFormat="1" applyFont="1" applyFill="1" applyAlignment="1">
      <alignment horizontal="center"/>
    </xf>
    <xf numFmtId="173" fontId="13" fillId="4" borderId="0" xfId="15" applyNumberFormat="1" applyFont="1" applyFill="1" applyAlignment="1">
      <alignment horizontal="right"/>
    </xf>
    <xf numFmtId="173" fontId="13" fillId="5" borderId="0" xfId="15" applyNumberFormat="1" applyFont="1" applyFill="1" applyAlignment="1">
      <alignment/>
    </xf>
    <xf numFmtId="173" fontId="13" fillId="2" borderId="0" xfId="15" applyNumberFormat="1" applyFont="1" applyFill="1" applyAlignment="1">
      <alignment/>
    </xf>
    <xf numFmtId="173" fontId="13" fillId="2" borderId="0" xfId="0" applyNumberFormat="1" applyFont="1" applyFill="1" applyAlignment="1">
      <alignment/>
    </xf>
    <xf numFmtId="173" fontId="15" fillId="2" borderId="0" xfId="0" applyNumberFormat="1" applyFont="1" applyFill="1" applyAlignment="1">
      <alignment/>
    </xf>
    <xf numFmtId="173" fontId="23" fillId="2" borderId="0" xfId="15" applyNumberFormat="1" applyFont="1" applyFill="1" applyAlignment="1">
      <alignment/>
    </xf>
    <xf numFmtId="173" fontId="15" fillId="2" borderId="0" xfId="15" applyNumberFormat="1" applyFont="1" applyFill="1" applyAlignment="1">
      <alignment/>
    </xf>
    <xf numFmtId="0" fontId="24" fillId="4" borderId="0" xfId="0" applyFont="1" applyFill="1" applyAlignment="1">
      <alignment horizontal="center" textRotation="45"/>
    </xf>
    <xf numFmtId="0" fontId="24" fillId="4" borderId="0" xfId="0" applyFont="1" applyFill="1" applyAlignment="1">
      <alignment/>
    </xf>
    <xf numFmtId="0" fontId="25" fillId="4" borderId="0" xfId="0" applyFont="1" applyFill="1" applyAlignment="1">
      <alignment horizontal="center" textRotation="45"/>
    </xf>
    <xf numFmtId="171" fontId="13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71" fontId="2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171" fontId="26" fillId="2" borderId="0" xfId="15" applyFont="1" applyFill="1" applyAlignment="1">
      <alignment horizontal="center"/>
    </xf>
    <xf numFmtId="0" fontId="13" fillId="4" borderId="0" xfId="0" applyFont="1" applyFill="1" applyAlignment="1">
      <alignment horizontal="center" textRotation="135"/>
    </xf>
    <xf numFmtId="171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171" fontId="29" fillId="2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171" fontId="30" fillId="2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 applyAlignment="1">
      <alignment/>
    </xf>
    <xf numFmtId="171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/>
    </xf>
    <xf numFmtId="173" fontId="32" fillId="7" borderId="0" xfId="15" applyNumberFormat="1" applyFont="1" applyFill="1" applyAlignment="1">
      <alignment/>
    </xf>
    <xf numFmtId="0" fontId="31" fillId="7" borderId="0" xfId="0" applyFont="1" applyFill="1" applyAlignment="1">
      <alignment/>
    </xf>
    <xf numFmtId="171" fontId="31" fillId="7" borderId="0" xfId="15" applyFont="1" applyFill="1" applyAlignment="1">
      <alignment/>
    </xf>
    <xf numFmtId="0" fontId="31" fillId="7" borderId="0" xfId="0" applyFont="1" applyFill="1" applyAlignment="1">
      <alignment textRotation="135"/>
    </xf>
    <xf numFmtId="173" fontId="31" fillId="7" borderId="0" xfId="15" applyNumberFormat="1" applyFont="1" applyFill="1" applyAlignment="1">
      <alignment/>
    </xf>
    <xf numFmtId="173" fontId="31" fillId="2" borderId="0" xfId="15" applyNumberFormat="1" applyFont="1" applyFill="1" applyAlignment="1">
      <alignment/>
    </xf>
    <xf numFmtId="173" fontId="31" fillId="2" borderId="0" xfId="0" applyNumberFormat="1" applyFont="1" applyFill="1" applyAlignment="1">
      <alignment/>
    </xf>
    <xf numFmtId="173" fontId="32" fillId="2" borderId="0" xfId="15" applyNumberFormat="1" applyFont="1" applyFill="1" applyAlignment="1">
      <alignment/>
    </xf>
    <xf numFmtId="173" fontId="32" fillId="2" borderId="0" xfId="0" applyNumberFormat="1" applyFont="1" applyFill="1" applyAlignment="1">
      <alignment/>
    </xf>
    <xf numFmtId="0" fontId="32" fillId="7" borderId="0" xfId="0" applyFont="1" applyFill="1" applyAlignment="1">
      <alignment/>
    </xf>
    <xf numFmtId="171" fontId="31" fillId="2" borderId="0" xfId="15" applyFont="1" applyFill="1" applyAlignment="1">
      <alignment/>
    </xf>
    <xf numFmtId="173" fontId="31" fillId="3" borderId="0" xfId="15" applyNumberFormat="1" applyFont="1" applyFill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7" borderId="0" xfId="0" applyFont="1" applyFill="1" applyAlignment="1">
      <alignment horizontal="center" textRotation="45"/>
    </xf>
    <xf numFmtId="0" fontId="33" fillId="7" borderId="0" xfId="0" applyFont="1" applyFill="1" applyAlignment="1">
      <alignment textRotation="45" readingOrder="1"/>
    </xf>
    <xf numFmtId="0" fontId="31" fillId="7" borderId="0" xfId="0" applyFont="1" applyFill="1" applyAlignment="1">
      <alignment textRotation="45" readingOrder="2"/>
    </xf>
    <xf numFmtId="0" fontId="31" fillId="7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4" fillId="7" borderId="0" xfId="0" applyFont="1" applyFill="1" applyAlignment="1">
      <alignment/>
    </xf>
    <xf numFmtId="0" fontId="36" fillId="3" borderId="0" xfId="0" applyFont="1" applyFill="1" applyAlignment="1">
      <alignment/>
    </xf>
    <xf numFmtId="173" fontId="31" fillId="2" borderId="0" xfId="15" applyNumberFormat="1" applyFont="1" applyFill="1" applyAlignment="1">
      <alignment horizontal="center"/>
    </xf>
    <xf numFmtId="173" fontId="31" fillId="7" borderId="0" xfId="15" applyNumberFormat="1" applyFont="1" applyFill="1" applyAlignment="1">
      <alignment horizontal="center"/>
    </xf>
    <xf numFmtId="0" fontId="31" fillId="7" borderId="0" xfId="0" applyFont="1" applyFill="1" applyAlignment="1">
      <alignment horizontal="right"/>
    </xf>
    <xf numFmtId="9" fontId="31" fillId="3" borderId="0" xfId="0" applyNumberFormat="1" applyFont="1" applyFill="1" applyAlignment="1">
      <alignment/>
    </xf>
    <xf numFmtId="173" fontId="31" fillId="5" borderId="0" xfId="15" applyNumberFormat="1" applyFont="1" applyFill="1" applyAlignment="1">
      <alignment/>
    </xf>
    <xf numFmtId="0" fontId="31" fillId="5" borderId="0" xfId="0" applyFont="1" applyFill="1" applyAlignment="1">
      <alignment/>
    </xf>
    <xf numFmtId="173" fontId="31" fillId="7" borderId="0" xfId="15" applyNumberFormat="1" applyFont="1" applyFill="1" applyAlignment="1">
      <alignment horizontal="right"/>
    </xf>
    <xf numFmtId="0" fontId="34" fillId="4" borderId="0" xfId="0" applyFont="1" applyFill="1" applyAlignment="1">
      <alignment/>
    </xf>
    <xf numFmtId="0" fontId="34" fillId="2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فروش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فروش'!$D$5:$F$5</c:f>
              <c:numCache>
                <c:ptCount val="3"/>
                <c:pt idx="0">
                  <c:v>110000000</c:v>
                </c:pt>
                <c:pt idx="1">
                  <c:v>5500</c:v>
                </c:pt>
                <c:pt idx="2">
                  <c:v>20000</c:v>
                </c:pt>
              </c:numCache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فروش'!$D$6:$F$6</c:f>
              <c:numCache>
                <c:ptCount val="3"/>
                <c:pt idx="0">
                  <c:v>250000000</c:v>
                </c:pt>
                <c:pt idx="1">
                  <c:v>5000</c:v>
                </c:pt>
                <c:pt idx="2">
                  <c:v>50000</c:v>
                </c:pt>
              </c:numCache>
            </c:numRef>
          </c:val>
        </c:ser>
        <c:ser>
          <c:idx val="2"/>
          <c:order val="2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فروش'!$D$7:$F$7</c:f>
              <c:numCache>
                <c:ptCount val="3"/>
                <c:pt idx="0">
                  <c:v>240000000</c:v>
                </c:pt>
                <c:pt idx="1">
                  <c:v>8000</c:v>
                </c:pt>
                <c:pt idx="2">
                  <c:v>30000</c:v>
                </c:pt>
              </c:numCache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محصولات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قيمت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توليد'!$D$16</c:f>
              <c:numCache>
                <c:ptCount val="1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توليد'!$E$16</c:f>
              <c:numCache>
                <c:ptCount val="1"/>
                <c:pt idx="0">
                  <c:v>50000</c:v>
                </c:pt>
              </c:numCache>
            </c:numRef>
          </c:val>
        </c:ser>
        <c:ser>
          <c:idx val="2"/>
          <c:order val="2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توليد'!$F$16</c:f>
              <c:numCache>
                <c:ptCount val="1"/>
                <c:pt idx="0">
                  <c:v>22000</c:v>
                </c:pt>
              </c:numCache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0" u="none" baseline="-2500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" name="Rectangle 8"/>
        <xdr:cNvSpPr>
          <a:spLocks/>
        </xdr:cNvSpPr>
      </xdr:nvSpPr>
      <xdr:spPr>
        <a:xfrm>
          <a:off x="6810375" y="1581150"/>
          <a:ext cx="32670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381000</xdr:colOff>
      <xdr:row>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6419850" y="1581150"/>
          <a:ext cx="3619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8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4505325" y="942975"/>
          <a:ext cx="1895475" cy="2047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2667000" y="933450"/>
          <a:ext cx="1838325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2667000" y="1933575"/>
          <a:ext cx="94773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667000" y="2286000"/>
          <a:ext cx="94773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667000" y="4305300"/>
          <a:ext cx="947737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9525</xdr:colOff>
      <xdr:row>14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667000" y="4657725"/>
          <a:ext cx="5772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29625" y="4305300"/>
          <a:ext cx="3714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29625" y="4305300"/>
          <a:ext cx="3714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10077450" y="4305300"/>
          <a:ext cx="206692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8429625" y="4305300"/>
          <a:ext cx="164782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19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6400800" y="4657725"/>
          <a:ext cx="2028825" cy="2143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19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4505325" y="4667250"/>
          <a:ext cx="1895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0</xdr:colOff>
      <xdr:row>19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2667000" y="4667250"/>
          <a:ext cx="183832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8</xdr:col>
      <xdr:colOff>0</xdr:colOff>
      <xdr:row>34</xdr:row>
      <xdr:rowOff>0</xdr:rowOff>
    </xdr:to>
    <xdr:sp>
      <xdr:nvSpPr>
        <xdr:cNvPr id="16" name="Rectangle 35"/>
        <xdr:cNvSpPr>
          <a:spLocks/>
        </xdr:cNvSpPr>
      </xdr:nvSpPr>
      <xdr:spPr>
        <a:xfrm>
          <a:off x="2667000" y="9972675"/>
          <a:ext cx="741045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2667000" y="997267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34</xdr:row>
      <xdr:rowOff>0</xdr:rowOff>
    </xdr:to>
    <xdr:sp>
      <xdr:nvSpPr>
        <xdr:cNvPr id="18" name="Rectangle 37"/>
        <xdr:cNvSpPr>
          <a:spLocks/>
        </xdr:cNvSpPr>
      </xdr:nvSpPr>
      <xdr:spPr>
        <a:xfrm>
          <a:off x="8429625" y="9972675"/>
          <a:ext cx="16478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34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6400800" y="9972675"/>
          <a:ext cx="20288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0</xdr:colOff>
      <xdr:row>34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4505325" y="9972675"/>
          <a:ext cx="18954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34</xdr:row>
      <xdr:rowOff>0</xdr:rowOff>
    </xdr:to>
    <xdr:sp>
      <xdr:nvSpPr>
        <xdr:cNvPr id="21" name="Rectangle 40"/>
        <xdr:cNvSpPr>
          <a:spLocks/>
        </xdr:cNvSpPr>
      </xdr:nvSpPr>
      <xdr:spPr>
        <a:xfrm>
          <a:off x="2667000" y="9972675"/>
          <a:ext cx="18383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2667000" y="10325100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3" name="Rectangle 42"/>
        <xdr:cNvSpPr>
          <a:spLocks/>
        </xdr:cNvSpPr>
      </xdr:nvSpPr>
      <xdr:spPr>
        <a:xfrm>
          <a:off x="2667000" y="1067752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>
      <xdr:nvSpPr>
        <xdr:cNvPr id="24" name="Rectangle 43"/>
        <xdr:cNvSpPr>
          <a:spLocks/>
        </xdr:cNvSpPr>
      </xdr:nvSpPr>
      <xdr:spPr>
        <a:xfrm>
          <a:off x="2667000" y="11029950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25" name="Rectangle 44"/>
        <xdr:cNvSpPr>
          <a:spLocks/>
        </xdr:cNvSpPr>
      </xdr:nvSpPr>
      <xdr:spPr>
        <a:xfrm>
          <a:off x="2667000" y="1138237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26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6400800" y="7858125"/>
          <a:ext cx="20288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26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4505325" y="7858125"/>
          <a:ext cx="18954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26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2667000" y="7505700"/>
          <a:ext cx="5762625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2667000" y="7858125"/>
          <a:ext cx="57626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9</xdr:col>
      <xdr:colOff>0</xdr:colOff>
      <xdr:row>9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800100" y="933450"/>
          <a:ext cx="11344275" cy="2409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333375</xdr:rowOff>
    </xdr:from>
    <xdr:to>
      <xdr:col>6</xdr:col>
      <xdr:colOff>1066800</xdr:colOff>
      <xdr:row>2</xdr:row>
      <xdr:rowOff>142875</xdr:rowOff>
    </xdr:to>
    <xdr:sp>
      <xdr:nvSpPr>
        <xdr:cNvPr id="31" name="AutoShape 52"/>
        <xdr:cNvSpPr>
          <a:spLocks/>
        </xdr:cNvSpPr>
      </xdr:nvSpPr>
      <xdr:spPr>
        <a:xfrm>
          <a:off x="4762500" y="333375"/>
          <a:ext cx="2705100" cy="5810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اوليه</a:t>
          </a:r>
        </a:p>
      </xdr:txBody>
    </xdr:sp>
    <xdr:clientData/>
  </xdr:twoCellAnchor>
  <xdr:twoCellAnchor>
    <xdr:from>
      <xdr:col>5</xdr:col>
      <xdr:colOff>723900</xdr:colOff>
      <xdr:row>10</xdr:row>
      <xdr:rowOff>19050</xdr:rowOff>
    </xdr:from>
    <xdr:to>
      <xdr:col>6</xdr:col>
      <xdr:colOff>1390650</xdr:colOff>
      <xdr:row>11</xdr:row>
      <xdr:rowOff>114300</xdr:rowOff>
    </xdr:to>
    <xdr:sp>
      <xdr:nvSpPr>
        <xdr:cNvPr id="32" name="AutoShape 53"/>
        <xdr:cNvSpPr>
          <a:spLocks/>
        </xdr:cNvSpPr>
      </xdr:nvSpPr>
      <xdr:spPr>
        <a:xfrm>
          <a:off x="5229225" y="3714750"/>
          <a:ext cx="2562225" cy="3524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مواد مصرفي در توليد</a:t>
          </a:r>
        </a:p>
      </xdr:txBody>
    </xdr:sp>
    <xdr:clientData/>
  </xdr:twoCellAnchor>
  <xdr:twoCellAnchor>
    <xdr:from>
      <xdr:col>5</xdr:col>
      <xdr:colOff>809625</xdr:colOff>
      <xdr:row>56</xdr:row>
      <xdr:rowOff>47625</xdr:rowOff>
    </xdr:from>
    <xdr:to>
      <xdr:col>6</xdr:col>
      <xdr:colOff>1057275</xdr:colOff>
      <xdr:row>58</xdr:row>
      <xdr:rowOff>0</xdr:rowOff>
    </xdr:to>
    <xdr:sp>
      <xdr:nvSpPr>
        <xdr:cNvPr id="33" name="AutoShape 54"/>
        <xdr:cNvSpPr>
          <a:spLocks/>
        </xdr:cNvSpPr>
      </xdr:nvSpPr>
      <xdr:spPr>
        <a:xfrm>
          <a:off x="5314950" y="19697700"/>
          <a:ext cx="2143125" cy="6572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اضافي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8429625" y="1581150"/>
          <a:ext cx="16478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63</xdr:row>
      <xdr:rowOff>19050</xdr:rowOff>
    </xdr:from>
    <xdr:to>
      <xdr:col>6</xdr:col>
      <xdr:colOff>1190625</xdr:colOff>
      <xdr:row>64</xdr:row>
      <xdr:rowOff>114300</xdr:rowOff>
    </xdr:to>
    <xdr:sp>
      <xdr:nvSpPr>
        <xdr:cNvPr id="35" name="AutoShape 58"/>
        <xdr:cNvSpPr>
          <a:spLocks/>
        </xdr:cNvSpPr>
      </xdr:nvSpPr>
      <xdr:spPr>
        <a:xfrm>
          <a:off x="6543675" y="22136100"/>
          <a:ext cx="104775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ترازنامه</a:t>
          </a:r>
        </a:p>
      </xdr:txBody>
    </xdr:sp>
    <xdr:clientData/>
  </xdr:twoCellAnchor>
  <xdr:twoCellAnchor>
    <xdr:from>
      <xdr:col>5</xdr:col>
      <xdr:colOff>542925</xdr:colOff>
      <xdr:row>85</xdr:row>
      <xdr:rowOff>0</xdr:rowOff>
    </xdr:from>
    <xdr:to>
      <xdr:col>7</xdr:col>
      <xdr:colOff>666750</xdr:colOff>
      <xdr:row>89</xdr:row>
      <xdr:rowOff>38100</xdr:rowOff>
    </xdr:to>
    <xdr:sp>
      <xdr:nvSpPr>
        <xdr:cNvPr id="36" name="AutoShape 60"/>
        <xdr:cNvSpPr>
          <a:spLocks/>
        </xdr:cNvSpPr>
      </xdr:nvSpPr>
      <xdr:spPr>
        <a:xfrm>
          <a:off x="5048250" y="28727400"/>
          <a:ext cx="404812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Homa"/>
              <a:cs typeface="Homa"/>
            </a:rPr>
            <a:t>اعظم خراساني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1447800</xdr:colOff>
      <xdr:row>1</xdr:row>
      <xdr:rowOff>114300</xdr:rowOff>
    </xdr:from>
    <xdr:to>
      <xdr:col>7</xdr:col>
      <xdr:colOff>1743075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219450" y="276225"/>
          <a:ext cx="2752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ساير هزينه ها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71650" y="666750"/>
          <a:ext cx="5876925" cy="268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1</xdr:row>
      <xdr:rowOff>123825</xdr:rowOff>
    </xdr:from>
    <xdr:to>
      <xdr:col>7</xdr:col>
      <xdr:colOff>1066800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010025" y="285750"/>
          <a:ext cx="27908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سودوزيان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666750"/>
          <a:ext cx="6362700" cy="336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1781175</xdr:colOff>
      <xdr:row>0</xdr:row>
      <xdr:rowOff>152400</xdr:rowOff>
    </xdr:from>
    <xdr:to>
      <xdr:col>6</xdr:col>
      <xdr:colOff>2381250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5276850" y="152400"/>
          <a:ext cx="30861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خريد ماشين الات</a:t>
          </a:r>
        </a:p>
      </xdr:txBody>
    </xdr:sp>
    <xdr:clientData/>
  </xdr:twoCellAnchor>
  <xdr:twoCellAnchor>
    <xdr:from>
      <xdr:col>5</xdr:col>
      <xdr:colOff>2095500</xdr:colOff>
      <xdr:row>5</xdr:row>
      <xdr:rowOff>104775</xdr:rowOff>
    </xdr:from>
    <xdr:to>
      <xdr:col>6</xdr:col>
      <xdr:colOff>2219325</xdr:colOff>
      <xdr:row>6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591175" y="1085850"/>
          <a:ext cx="26098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نقدي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85825" y="1514475"/>
          <a:ext cx="13134975" cy="578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52875" y="0"/>
          <a:ext cx="10791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95362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12</xdr:col>
      <xdr:colOff>590550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724775" y="0"/>
          <a:ext cx="5334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52875" y="0"/>
          <a:ext cx="621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153650" y="0"/>
          <a:ext cx="4581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153650" y="0"/>
          <a:ext cx="4581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468225" y="0"/>
          <a:ext cx="2266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952875" y="0"/>
          <a:ext cx="6200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952875" y="0"/>
          <a:ext cx="6200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1600200</xdr:colOff>
      <xdr:row>0</xdr:row>
      <xdr:rowOff>238125</xdr:rowOff>
    </xdr:from>
    <xdr:to>
      <xdr:col>12</xdr:col>
      <xdr:colOff>1695450</xdr:colOff>
      <xdr:row>8</xdr:row>
      <xdr:rowOff>342900</xdr:rowOff>
    </xdr:to>
    <xdr:sp>
      <xdr:nvSpPr>
        <xdr:cNvPr id="32" name="AutoShape 34"/>
        <xdr:cNvSpPr>
          <a:spLocks/>
        </xdr:cNvSpPr>
      </xdr:nvSpPr>
      <xdr:spPr>
        <a:xfrm>
          <a:off x="5553075" y="238125"/>
          <a:ext cx="861060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ترازنامه شركت پارس
                                                    </a:t>
          </a:r>
        </a:p>
      </xdr:txBody>
    </xdr:sp>
    <xdr:clientData/>
  </xdr:twoCellAnchor>
  <xdr:twoCellAnchor>
    <xdr:from>
      <xdr:col>9</xdr:col>
      <xdr:colOff>1447800</xdr:colOff>
      <xdr:row>22</xdr:row>
      <xdr:rowOff>47625</xdr:rowOff>
    </xdr:from>
    <xdr:to>
      <xdr:col>11</xdr:col>
      <xdr:colOff>2038350</xdr:colOff>
      <xdr:row>26</xdr:row>
      <xdr:rowOff>85725</xdr:rowOff>
    </xdr:to>
    <xdr:sp>
      <xdr:nvSpPr>
        <xdr:cNvPr id="33" name="AutoShape 36"/>
        <xdr:cNvSpPr>
          <a:spLocks/>
        </xdr:cNvSpPr>
      </xdr:nvSpPr>
      <xdr:spPr>
        <a:xfrm>
          <a:off x="8134350" y="7505700"/>
          <a:ext cx="4057650" cy="952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Homa"/>
              <a:cs typeface="Homa"/>
            </a:rPr>
            <a:t>اعظم خراساني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647700"/>
          <a:ext cx="132397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8175" y="647700"/>
          <a:ext cx="537210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8175" y="647700"/>
          <a:ext cx="5372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647700"/>
          <a:ext cx="151447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81175" y="647700"/>
          <a:ext cx="13906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8175" y="97155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8175" y="1333500"/>
          <a:ext cx="5372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38175" y="165735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8175" y="201930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161925</xdr:rowOff>
    </xdr:from>
    <xdr:to>
      <xdr:col>5</xdr:col>
      <xdr:colOff>552450</xdr:colOff>
      <xdr:row>2</xdr:row>
      <xdr:rowOff>123825</xdr:rowOff>
    </xdr:to>
    <xdr:sp>
      <xdr:nvSpPr>
        <xdr:cNvPr id="10" name="AutoShape 16"/>
        <xdr:cNvSpPr>
          <a:spLocks/>
        </xdr:cNvSpPr>
      </xdr:nvSpPr>
      <xdr:spPr>
        <a:xfrm>
          <a:off x="2057400" y="161925"/>
          <a:ext cx="1666875" cy="3429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فروش</a:t>
          </a:r>
        </a:p>
      </xdr:txBody>
    </xdr:sp>
    <xdr:clientData/>
  </xdr:twoCellAnchor>
  <xdr:twoCellAnchor>
    <xdr:from>
      <xdr:col>3</xdr:col>
      <xdr:colOff>781050</xdr:colOff>
      <xdr:row>14</xdr:row>
      <xdr:rowOff>85725</xdr:rowOff>
    </xdr:from>
    <xdr:to>
      <xdr:col>6</xdr:col>
      <xdr:colOff>276225</xdr:colOff>
      <xdr:row>23</xdr:row>
      <xdr:rowOff>38100</xdr:rowOff>
    </xdr:to>
    <xdr:graphicFrame>
      <xdr:nvGraphicFramePr>
        <xdr:cNvPr id="11" name="Chart 24"/>
        <xdr:cNvGraphicFramePr/>
      </xdr:nvGraphicFramePr>
      <xdr:xfrm>
        <a:off x="1419225" y="3609975"/>
        <a:ext cx="35433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705475" y="1647825"/>
          <a:ext cx="17430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9525</xdr:rowOff>
    </xdr:from>
    <xdr:to>
      <xdr:col>6</xdr:col>
      <xdr:colOff>19050</xdr:colOff>
      <xdr:row>16</xdr:row>
      <xdr:rowOff>19050</xdr:rowOff>
    </xdr:to>
    <xdr:sp>
      <xdr:nvSpPr>
        <xdr:cNvPr id="2" name="Rectangle 4"/>
        <xdr:cNvSpPr>
          <a:spLocks/>
        </xdr:cNvSpPr>
      </xdr:nvSpPr>
      <xdr:spPr>
        <a:xfrm flipH="1">
          <a:off x="2371725" y="1657350"/>
          <a:ext cx="335280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19050</xdr:rowOff>
    </xdr:from>
    <xdr:to>
      <xdr:col>6</xdr:col>
      <xdr:colOff>9525</xdr:colOff>
      <xdr:row>16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3952875" y="1666875"/>
          <a:ext cx="17621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76200</xdr:rowOff>
    </xdr:from>
    <xdr:to>
      <xdr:col>5</xdr:col>
      <xdr:colOff>962025</xdr:colOff>
      <xdr:row>9</xdr:row>
      <xdr:rowOff>28575</xdr:rowOff>
    </xdr:to>
    <xdr:sp>
      <xdr:nvSpPr>
        <xdr:cNvPr id="4" name="AutoShape 14"/>
        <xdr:cNvSpPr>
          <a:spLocks/>
        </xdr:cNvSpPr>
      </xdr:nvSpPr>
      <xdr:spPr>
        <a:xfrm>
          <a:off x="3048000" y="1209675"/>
          <a:ext cx="1857375" cy="304800"/>
        </a:xfrm>
        <a:prstGeom prst="rect"/>
        <a:noFill/>
      </xdr:spPr>
      <xdr:txBody>
        <a:bodyPr fromWordArt="1" wrap="none">
          <a:prstTxWarp prst="textCanDown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توليد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762000" y="164782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762000" y="200025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762000" y="235267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762000" y="270510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62000" y="305752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62000" y="340995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5</xdr:row>
      <xdr:rowOff>123825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19</xdr:row>
      <xdr:rowOff>114300</xdr:rowOff>
    </xdr:from>
    <xdr:to>
      <xdr:col>6</xdr:col>
      <xdr:colOff>152400</xdr:colOff>
      <xdr:row>30</xdr:row>
      <xdr:rowOff>9525</xdr:rowOff>
    </xdr:to>
    <xdr:graphicFrame>
      <xdr:nvGraphicFramePr>
        <xdr:cNvPr id="12" name="Chart 25"/>
        <xdr:cNvGraphicFramePr/>
      </xdr:nvGraphicFramePr>
      <xdr:xfrm>
        <a:off x="1638300" y="4362450"/>
        <a:ext cx="421957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8"/>
        <xdr:cNvSpPr>
          <a:spLocks/>
        </xdr:cNvSpPr>
      </xdr:nvSpPr>
      <xdr:spPr>
        <a:xfrm>
          <a:off x="2066925" y="3638550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066925" y="3990975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66925" y="4695825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47625</xdr:rowOff>
    </xdr:from>
    <xdr:to>
      <xdr:col>5</xdr:col>
      <xdr:colOff>352425</xdr:colOff>
      <xdr:row>20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2590800" y="2628900"/>
          <a:ext cx="5038725" cy="2438400"/>
        </a:xfrm>
        <a:prstGeom prst="rect"/>
        <a:noFill/>
      </xdr:spPr>
      <xdr:txBody>
        <a:bodyPr fromWordArt="1" wrap="none">
          <a:prstTxWarp prst="textArchUp">
            <a:avLst>
              <a:gd name="adj" fmla="val -4453349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مقدار مصرف مواد مستقيم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0" y="3286125"/>
          <a:ext cx="101917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22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0" y="3286125"/>
          <a:ext cx="2066925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066925" y="3286125"/>
          <a:ext cx="184785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914775" y="3286125"/>
          <a:ext cx="171450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22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5629275" y="3286125"/>
          <a:ext cx="1647825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22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277100" y="3286125"/>
          <a:ext cx="188595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22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9163050" y="3286125"/>
          <a:ext cx="102870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0" y="3638550"/>
          <a:ext cx="20669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0" y="4343400"/>
          <a:ext cx="20669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0" y="5048250"/>
          <a:ext cx="101917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4</xdr:row>
      <xdr:rowOff>114300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5753100" y="762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9"/>
        <xdr:cNvSpPr>
          <a:spLocks/>
        </xdr:cNvSpPr>
      </xdr:nvSpPr>
      <xdr:spPr>
        <a:xfrm>
          <a:off x="5591175" y="2752725"/>
          <a:ext cx="1819275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1552575" y="3648075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1552575" y="4095750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1552575" y="4543425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1552575" y="4991100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1552575" y="5438775"/>
          <a:ext cx="111633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8" name="Rectangle 32"/>
        <xdr:cNvSpPr>
          <a:spLocks/>
        </xdr:cNvSpPr>
      </xdr:nvSpPr>
      <xdr:spPr>
        <a:xfrm>
          <a:off x="0" y="275272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0" y="320040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0" y="364807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0" y="409575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0" y="454342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0" y="499110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0" y="5438775"/>
          <a:ext cx="15525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0" y="5810250"/>
          <a:ext cx="127158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26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1552575" y="2752725"/>
          <a:ext cx="1704975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26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7410450" y="2752725"/>
          <a:ext cx="1924050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26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4486275" y="2752725"/>
          <a:ext cx="1104900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142875</xdr:rowOff>
    </xdr:from>
    <xdr:to>
      <xdr:col>5</xdr:col>
      <xdr:colOff>238125</xdr:colOff>
      <xdr:row>14</xdr:row>
      <xdr:rowOff>76200</xdr:rowOff>
    </xdr:to>
    <xdr:sp>
      <xdr:nvSpPr>
        <xdr:cNvPr id="19" name="AutoShape 44"/>
        <xdr:cNvSpPr>
          <a:spLocks/>
        </xdr:cNvSpPr>
      </xdr:nvSpPr>
      <xdr:spPr>
        <a:xfrm>
          <a:off x="4581525" y="2085975"/>
          <a:ext cx="3067050" cy="257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خريد مواد مستقيم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12</xdr:col>
      <xdr:colOff>9525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" y="2114550"/>
          <a:ext cx="132207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191500" y="2114550"/>
          <a:ext cx="26670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915025" y="2114550"/>
          <a:ext cx="2276475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019425" y="2114550"/>
          <a:ext cx="28956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85750" y="2114550"/>
          <a:ext cx="1321117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285750" y="2990850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285750" y="3438525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9525</xdr:colOff>
      <xdr:row>13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19425" y="2114550"/>
          <a:ext cx="78486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285750" y="3886200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285750" y="4333875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2505075</xdr:colOff>
      <xdr:row>10</xdr:row>
      <xdr:rowOff>19050</xdr:rowOff>
    </xdr:from>
    <xdr:to>
      <xdr:col>9</xdr:col>
      <xdr:colOff>381000</xdr:colOff>
      <xdr:row>11</xdr:row>
      <xdr:rowOff>219075</xdr:rowOff>
    </xdr:to>
    <xdr:sp>
      <xdr:nvSpPr>
        <xdr:cNvPr id="11" name="AutoShape 15"/>
        <xdr:cNvSpPr>
          <a:spLocks/>
        </xdr:cNvSpPr>
      </xdr:nvSpPr>
      <xdr:spPr>
        <a:xfrm>
          <a:off x="5524500" y="1638300"/>
          <a:ext cx="3048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دستمزد</a:t>
          </a:r>
        </a:p>
      </xdr:txBody>
    </xdr:sp>
    <xdr:clientData/>
  </xdr:twoCellAnchor>
  <xdr:twoCellAnchor>
    <xdr:from>
      <xdr:col>9</xdr:col>
      <xdr:colOff>1743075</xdr:colOff>
      <xdr:row>21</xdr:row>
      <xdr:rowOff>409575</xdr:rowOff>
    </xdr:from>
    <xdr:to>
      <xdr:col>10</xdr:col>
      <xdr:colOff>1381125</xdr:colOff>
      <xdr:row>23</xdr:row>
      <xdr:rowOff>342900</xdr:rowOff>
    </xdr:to>
    <xdr:sp>
      <xdr:nvSpPr>
        <xdr:cNvPr id="12" name="AutoShape 16"/>
        <xdr:cNvSpPr>
          <a:spLocks/>
        </xdr:cNvSpPr>
      </xdr:nvSpPr>
      <xdr:spPr>
        <a:xfrm>
          <a:off x="9934575" y="7058025"/>
          <a:ext cx="2305050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سربار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4</xdr:row>
      <xdr:rowOff>19050</xdr:rowOff>
    </xdr:from>
    <xdr:to>
      <xdr:col>8</xdr:col>
      <xdr:colOff>1428750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743200" y="666750"/>
          <a:ext cx="4086225" cy="2857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يك واحد   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00200" y="1133475"/>
          <a:ext cx="7372350" cy="402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1</xdr:row>
      <xdr:rowOff>0</xdr:rowOff>
    </xdr:from>
    <xdr:to>
      <xdr:col>8</xdr:col>
      <xdr:colOff>361950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09825" y="161925"/>
          <a:ext cx="48006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كالاي فروش رفته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485775"/>
          <a:ext cx="8562975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76200</xdr:rowOff>
    </xdr:from>
    <xdr:to>
      <xdr:col>8</xdr:col>
      <xdr:colOff>285750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28900" y="238125"/>
          <a:ext cx="4886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كالاي ساخته شده پايان دوره</a:t>
          </a:r>
        </a:p>
      </xdr:txBody>
    </xdr:sp>
    <xdr:clientData/>
  </xdr:twoCellAnchor>
  <xdr:twoCellAnchor>
    <xdr:from>
      <xdr:col>5</xdr:col>
      <xdr:colOff>685800</xdr:colOff>
      <xdr:row>9</xdr:row>
      <xdr:rowOff>95250</xdr:rowOff>
    </xdr:from>
    <xdr:to>
      <xdr:col>8</xdr:col>
      <xdr:colOff>428625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152775" y="2981325"/>
          <a:ext cx="45053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مواد مستقيم پايان دوره</a:t>
          </a:r>
        </a:p>
      </xdr:txBody>
    </xdr:sp>
    <xdr:clientData/>
  </xdr:twoCellAnchor>
  <xdr:twoCellAnchor>
    <xdr:from>
      <xdr:col>4</xdr:col>
      <xdr:colOff>1695450</xdr:colOff>
      <xdr:row>12</xdr:row>
      <xdr:rowOff>0</xdr:rowOff>
    </xdr:from>
    <xdr:to>
      <xdr:col>8</xdr:col>
      <xdr:colOff>2362200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28875" y="4229100"/>
          <a:ext cx="7162800" cy="3133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585;&#1587;&#1578;&#1711;&#1575;&#1585;%20&#1605;&#1602;&#1583;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طلات اوليه"/>
      <sheetName val="بودجه فروش"/>
      <sheetName val="بودجه توليد"/>
      <sheetName val="بودجه مواد مستقيم"/>
      <sheetName val="بودجه خريد مواد مستقيم"/>
      <sheetName val="بودجه دستمزد مستقيم و سربار"/>
      <sheetName val="بهاي تمام شده يك واحد"/>
      <sheetName val="بودجه بهاي تمام شده فروش رفته "/>
      <sheetName val="بودجه موجوديهاي اخر دوره"/>
      <sheetName val="بودجه ساير هزينه ها"/>
      <sheetName val="بودجه سود و زيان"/>
      <sheetName val="بودجه نقدي"/>
      <sheetName val="ترازنامه"/>
    </sheetNames>
    <sheetDataSet>
      <sheetData sheetId="0">
        <row r="9">
          <cell r="C9">
            <v>26100000</v>
          </cell>
        </row>
        <row r="25">
          <cell r="F25">
            <v>4</v>
          </cell>
        </row>
        <row r="26">
          <cell r="F26">
            <v>5</v>
          </cell>
        </row>
        <row r="27">
          <cell r="F27">
            <v>5</v>
          </cell>
        </row>
        <row r="42">
          <cell r="J42">
            <v>200</v>
          </cell>
        </row>
        <row r="49">
          <cell r="F49">
            <v>500000</v>
          </cell>
        </row>
        <row r="63">
          <cell r="E63">
            <v>269900000</v>
          </cell>
        </row>
        <row r="65">
          <cell r="G65">
            <v>34000000</v>
          </cell>
        </row>
        <row r="66">
          <cell r="G66">
            <v>0.2</v>
          </cell>
        </row>
        <row r="73">
          <cell r="E73">
            <v>39500000</v>
          </cell>
        </row>
        <row r="74">
          <cell r="E74">
            <v>20000000</v>
          </cell>
          <cell r="H74">
            <v>25000000</v>
          </cell>
        </row>
        <row r="76">
          <cell r="E76">
            <v>50000000</v>
          </cell>
        </row>
        <row r="77">
          <cell r="E77">
            <v>16125000</v>
          </cell>
        </row>
        <row r="79">
          <cell r="H79">
            <v>25000000</v>
          </cell>
        </row>
        <row r="80">
          <cell r="H80">
            <v>22000000</v>
          </cell>
        </row>
        <row r="81">
          <cell r="H81">
            <v>3000000</v>
          </cell>
        </row>
      </sheetData>
      <sheetData sheetId="1">
        <row r="8">
          <cell r="D8">
            <v>600000000</v>
          </cell>
        </row>
      </sheetData>
      <sheetData sheetId="3">
        <row r="22">
          <cell r="A22">
            <v>261350000</v>
          </cell>
        </row>
      </sheetData>
      <sheetData sheetId="4">
        <row r="26">
          <cell r="A26">
            <v>266625000</v>
          </cell>
        </row>
      </sheetData>
      <sheetData sheetId="5">
        <row r="18">
          <cell r="F18">
            <v>173200000</v>
          </cell>
        </row>
        <row r="24">
          <cell r="F24">
            <v>97600000</v>
          </cell>
        </row>
      </sheetData>
      <sheetData sheetId="7">
        <row r="12">
          <cell r="E12">
            <v>400000000</v>
          </cell>
        </row>
      </sheetData>
      <sheetData sheetId="8">
        <row r="8">
          <cell r="E8">
            <v>158250000</v>
          </cell>
        </row>
        <row r="19">
          <cell r="F19">
            <v>32800000</v>
          </cell>
        </row>
      </sheetData>
      <sheetData sheetId="9">
        <row r="10">
          <cell r="F10">
            <v>17000000</v>
          </cell>
        </row>
      </sheetData>
      <sheetData sheetId="10">
        <row r="11">
          <cell r="E11">
            <v>146400000</v>
          </cell>
        </row>
      </sheetData>
      <sheetData sheetId="11">
        <row r="10">
          <cell r="E10">
            <v>103800000</v>
          </cell>
        </row>
        <row r="12">
          <cell r="E12">
            <v>52000000</v>
          </cell>
        </row>
        <row r="13">
          <cell r="E13">
            <v>11800000</v>
          </cell>
        </row>
        <row r="14">
          <cell r="E14">
            <v>5000000</v>
          </cell>
        </row>
        <row r="19">
          <cell r="E19">
            <v>18000000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طلات اوليه"/>
      <sheetName val="بودجه فروش"/>
      <sheetName val="بودجه توليد"/>
      <sheetName val="بودجه مواد مستقيم"/>
      <sheetName val="بودجه خريد مواد مستقيم"/>
      <sheetName val="بودجه دستمزد مستقيم و سربار"/>
      <sheetName val="بهاي تمام شده يك واحد"/>
      <sheetName val="بودجه بهاي تمام شده فروش رفته "/>
      <sheetName val="بودجه موجوديهاي اخر دوره"/>
      <sheetName val="بودجه ساير هزينه ها"/>
      <sheetName val="بودجه سود و زيان"/>
      <sheetName val="بودجه نقدي"/>
      <sheetName val="ترازنام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L81"/>
  <sheetViews>
    <sheetView view="pageBreakPreview" zoomScale="60" zoomScaleNormal="75" workbookViewId="0" topLeftCell="A1">
      <selection activeCell="L2" sqref="L2"/>
    </sheetView>
  </sheetViews>
  <sheetFormatPr defaultColWidth="9.140625" defaultRowHeight="12.75"/>
  <cols>
    <col min="1" max="1" width="8.8515625" style="18" customWidth="1"/>
    <col min="2" max="2" width="3.140625" style="18" customWidth="1"/>
    <col min="3" max="3" width="28.00390625" style="19" customWidth="1"/>
    <col min="4" max="4" width="0.13671875" style="18" hidden="1" customWidth="1"/>
    <col min="5" max="5" width="27.57421875" style="18" customWidth="1"/>
    <col min="6" max="6" width="28.421875" style="18" customWidth="1"/>
    <col min="7" max="7" width="30.421875" style="18" bestFit="1" customWidth="1"/>
    <col min="8" max="8" width="24.7109375" style="18" customWidth="1"/>
    <col min="9" max="9" width="31.00390625" style="18" customWidth="1"/>
    <col min="10" max="15" width="8.8515625" style="18" customWidth="1"/>
    <col min="16" max="16" width="6.00390625" style="18" customWidth="1"/>
    <col min="17" max="161" width="9.140625" style="18" customWidth="1"/>
    <col min="162" max="16384" width="9.140625" style="20" customWidth="1"/>
  </cols>
  <sheetData>
    <row r="1" ht="32.25" customHeight="1"/>
    <row r="2" ht="28.5" customHeight="1"/>
    <row r="4" spans="3:9" ht="51">
      <c r="C4" s="79" t="s">
        <v>76</v>
      </c>
      <c r="D4" s="80"/>
      <c r="E4" s="81" t="s">
        <v>0</v>
      </c>
      <c r="F4" s="81" t="s">
        <v>1</v>
      </c>
      <c r="G4" s="82" t="s">
        <v>18</v>
      </c>
      <c r="H4" s="82" t="s">
        <v>17</v>
      </c>
      <c r="I4" s="82" t="s">
        <v>16</v>
      </c>
    </row>
    <row r="5" spans="3:9" ht="27.75">
      <c r="C5" s="83"/>
      <c r="D5" s="80"/>
      <c r="E5" s="80"/>
      <c r="F5" s="80"/>
      <c r="G5" s="80" t="s">
        <v>8</v>
      </c>
      <c r="H5" s="80" t="s">
        <v>7</v>
      </c>
      <c r="I5" s="80" t="s">
        <v>6</v>
      </c>
    </row>
    <row r="6" spans="3:9" ht="27.75">
      <c r="C6" s="84">
        <v>8100000</v>
      </c>
      <c r="D6" s="78"/>
      <c r="E6" s="84">
        <v>10000</v>
      </c>
      <c r="F6" s="84">
        <v>8000</v>
      </c>
      <c r="G6" s="85">
        <v>5500</v>
      </c>
      <c r="H6" s="85">
        <v>20000</v>
      </c>
      <c r="I6" s="80" t="s">
        <v>3</v>
      </c>
    </row>
    <row r="7" spans="3:9" ht="27.75">
      <c r="C7" s="84">
        <v>12000000</v>
      </c>
      <c r="D7" s="78"/>
      <c r="E7" s="86">
        <v>15000</v>
      </c>
      <c r="F7" s="84">
        <v>15000</v>
      </c>
      <c r="G7" s="87">
        <v>5000</v>
      </c>
      <c r="H7" s="87">
        <v>50000</v>
      </c>
      <c r="I7" s="88" t="s">
        <v>4</v>
      </c>
    </row>
    <row r="8" spans="3:12" ht="27.75">
      <c r="C8" s="84">
        <v>6000000</v>
      </c>
      <c r="D8" s="78"/>
      <c r="E8" s="86">
        <v>6000</v>
      </c>
      <c r="F8" s="86">
        <v>6000</v>
      </c>
      <c r="G8" s="87">
        <v>8000</v>
      </c>
      <c r="H8" s="87">
        <v>30000</v>
      </c>
      <c r="I8" s="88" t="s">
        <v>5</v>
      </c>
      <c r="L8" s="12"/>
    </row>
    <row r="9" spans="3:12" ht="27.75">
      <c r="C9" s="84">
        <f>SUM(C6:C8)</f>
        <v>26100000</v>
      </c>
      <c r="D9" s="78"/>
      <c r="E9" s="89"/>
      <c r="F9" s="78"/>
      <c r="G9" s="78"/>
      <c r="H9" s="78"/>
      <c r="I9" s="80" t="s">
        <v>39</v>
      </c>
      <c r="L9" s="12"/>
    </row>
    <row r="10" spans="3:9" ht="27.75">
      <c r="C10" s="90"/>
      <c r="D10" s="91"/>
      <c r="E10" s="91"/>
      <c r="F10" s="91"/>
      <c r="G10" s="91"/>
      <c r="H10" s="91"/>
      <c r="I10" s="91"/>
    </row>
    <row r="11" spans="3:9" ht="20.25" customHeight="1">
      <c r="C11" s="90"/>
      <c r="D11" s="91"/>
      <c r="E11" s="91"/>
      <c r="F11" s="92"/>
      <c r="G11" s="91"/>
      <c r="H11" s="91"/>
      <c r="I11" s="91"/>
    </row>
    <row r="12" spans="3:9" ht="27.75">
      <c r="C12" s="90"/>
      <c r="D12" s="91"/>
      <c r="E12" s="91"/>
      <c r="F12" s="91"/>
      <c r="G12" s="91"/>
      <c r="H12" s="91"/>
      <c r="I12" s="91"/>
    </row>
    <row r="13" spans="3:9" ht="27.75">
      <c r="C13" s="90"/>
      <c r="D13" s="91"/>
      <c r="E13" s="80" t="s">
        <v>21</v>
      </c>
      <c r="F13" s="80" t="s">
        <v>20</v>
      </c>
      <c r="G13" s="80" t="s">
        <v>19</v>
      </c>
      <c r="H13" s="80"/>
      <c r="I13" s="80"/>
    </row>
    <row r="14" spans="3:9" ht="30" customHeight="1">
      <c r="C14" s="90"/>
      <c r="D14" s="91"/>
      <c r="E14" s="93" t="s">
        <v>5</v>
      </c>
      <c r="F14" s="93" t="s">
        <v>10</v>
      </c>
      <c r="G14" s="93" t="s">
        <v>3</v>
      </c>
      <c r="H14" s="94" t="s">
        <v>2</v>
      </c>
      <c r="I14" s="95" t="s">
        <v>9</v>
      </c>
    </row>
    <row r="15" spans="3:9" ht="27.75">
      <c r="C15" s="90"/>
      <c r="D15" s="91"/>
      <c r="E15" s="76">
        <v>5</v>
      </c>
      <c r="F15" s="76" t="s">
        <v>15</v>
      </c>
      <c r="G15" s="76">
        <v>3</v>
      </c>
      <c r="H15" s="76" t="s">
        <v>11</v>
      </c>
      <c r="I15" s="76">
        <v>110</v>
      </c>
    </row>
    <row r="16" spans="3:9" ht="27.75">
      <c r="C16" s="90"/>
      <c r="D16" s="91"/>
      <c r="E16" s="76">
        <v>3</v>
      </c>
      <c r="F16" s="76">
        <v>1</v>
      </c>
      <c r="G16" s="76">
        <v>2</v>
      </c>
      <c r="H16" s="76" t="s">
        <v>12</v>
      </c>
      <c r="I16" s="76">
        <v>50</v>
      </c>
    </row>
    <row r="17" spans="3:9" ht="27.75">
      <c r="C17" s="90"/>
      <c r="D17" s="91"/>
      <c r="E17" s="76" t="s">
        <v>15</v>
      </c>
      <c r="F17" s="76">
        <v>2</v>
      </c>
      <c r="G17" s="76" t="s">
        <v>15</v>
      </c>
      <c r="H17" s="76" t="s">
        <v>13</v>
      </c>
      <c r="I17" s="76">
        <v>41</v>
      </c>
    </row>
    <row r="18" spans="3:9" ht="27.75">
      <c r="C18" s="90"/>
      <c r="D18" s="91"/>
      <c r="E18" s="76" t="s">
        <v>15</v>
      </c>
      <c r="F18" s="76">
        <v>3</v>
      </c>
      <c r="G18" s="76" t="s">
        <v>15</v>
      </c>
      <c r="H18" s="76" t="s">
        <v>13</v>
      </c>
      <c r="I18" s="76">
        <v>30</v>
      </c>
    </row>
    <row r="19" spans="3:9" ht="27.75">
      <c r="C19" s="90"/>
      <c r="D19" s="91"/>
      <c r="E19" s="76">
        <v>4</v>
      </c>
      <c r="F19" s="76" t="s">
        <v>15</v>
      </c>
      <c r="G19" s="76">
        <v>5</v>
      </c>
      <c r="H19" s="76" t="s">
        <v>14</v>
      </c>
      <c r="I19" s="76">
        <v>40</v>
      </c>
    </row>
    <row r="20" spans="3:9" ht="27.75">
      <c r="C20" s="90"/>
      <c r="D20" s="91"/>
      <c r="E20" s="91"/>
      <c r="F20" s="91"/>
      <c r="G20" s="91"/>
      <c r="H20" s="91"/>
      <c r="I20" s="91"/>
    </row>
    <row r="21" spans="3:9" ht="27.75">
      <c r="C21" s="90"/>
      <c r="D21" s="91"/>
      <c r="E21" s="91"/>
      <c r="F21" s="91"/>
      <c r="G21" s="91"/>
      <c r="H21" s="91"/>
      <c r="I21" s="91"/>
    </row>
    <row r="22" spans="3:9" ht="27.75">
      <c r="C22" s="90"/>
      <c r="D22" s="91"/>
      <c r="E22" s="80" t="s">
        <v>29</v>
      </c>
      <c r="F22" s="80" t="s">
        <v>28</v>
      </c>
      <c r="G22" s="80" t="s">
        <v>27</v>
      </c>
      <c r="H22" s="91"/>
      <c r="I22" s="91"/>
    </row>
    <row r="23" spans="3:9" ht="27.75">
      <c r="C23" s="90"/>
      <c r="D23" s="91"/>
      <c r="E23" s="96" t="s">
        <v>26</v>
      </c>
      <c r="F23" s="96" t="s">
        <v>25</v>
      </c>
      <c r="G23" s="96" t="s">
        <v>22</v>
      </c>
      <c r="H23" s="91" t="s">
        <v>24</v>
      </c>
      <c r="I23" s="91"/>
    </row>
    <row r="24" spans="3:9" ht="27.75">
      <c r="C24" s="90"/>
      <c r="D24" s="91"/>
      <c r="E24" s="76">
        <v>400</v>
      </c>
      <c r="F24" s="76">
        <v>4</v>
      </c>
      <c r="G24" s="96" t="s">
        <v>23</v>
      </c>
      <c r="H24" s="91"/>
      <c r="I24" s="91"/>
    </row>
    <row r="25" spans="3:9" ht="27.75">
      <c r="C25" s="90"/>
      <c r="D25" s="91"/>
      <c r="E25" s="76">
        <v>300</v>
      </c>
      <c r="F25" s="76">
        <v>5</v>
      </c>
      <c r="G25" s="96" t="s">
        <v>10</v>
      </c>
      <c r="H25" s="91"/>
      <c r="I25" s="91"/>
    </row>
    <row r="26" spans="3:9" ht="27.75">
      <c r="C26" s="90"/>
      <c r="D26" s="91"/>
      <c r="E26" s="76">
        <v>420</v>
      </c>
      <c r="F26" s="76">
        <v>5</v>
      </c>
      <c r="G26" s="96" t="s">
        <v>5</v>
      </c>
      <c r="H26" s="91"/>
      <c r="I26" s="91"/>
    </row>
    <row r="27" spans="3:9" ht="27.75">
      <c r="C27" s="90"/>
      <c r="D27" s="91"/>
      <c r="E27" s="91"/>
      <c r="F27" s="91"/>
      <c r="G27" s="91"/>
      <c r="H27" s="91"/>
      <c r="I27" s="91"/>
    </row>
    <row r="28" spans="3:9" ht="27.75">
      <c r="C28" s="90"/>
      <c r="D28" s="91"/>
      <c r="E28" s="91"/>
      <c r="F28" s="91"/>
      <c r="G28" s="91"/>
      <c r="H28" s="91"/>
      <c r="I28" s="91"/>
    </row>
    <row r="29" spans="3:9" ht="27.75">
      <c r="C29" s="90"/>
      <c r="D29" s="91"/>
      <c r="E29" s="80" t="s">
        <v>31</v>
      </c>
      <c r="F29" s="80" t="s">
        <v>30</v>
      </c>
      <c r="G29" s="80" t="s">
        <v>32</v>
      </c>
      <c r="H29" s="80" t="s">
        <v>33</v>
      </c>
      <c r="I29" s="91"/>
    </row>
    <row r="30" spans="3:9" ht="27.75">
      <c r="C30" s="90"/>
      <c r="D30" s="91"/>
      <c r="E30" s="76">
        <v>25000</v>
      </c>
      <c r="F30" s="76">
        <v>21000</v>
      </c>
      <c r="G30" s="76">
        <v>300</v>
      </c>
      <c r="H30" s="76">
        <v>110</v>
      </c>
      <c r="I30" s="91"/>
    </row>
    <row r="31" spans="3:9" ht="27.75">
      <c r="C31" s="90"/>
      <c r="D31" s="91"/>
      <c r="E31" s="76">
        <v>23000</v>
      </c>
      <c r="F31" s="76">
        <v>17000</v>
      </c>
      <c r="G31" s="76">
        <v>200</v>
      </c>
      <c r="H31" s="76">
        <v>50</v>
      </c>
      <c r="I31" s="91"/>
    </row>
    <row r="32" spans="3:9" ht="27.75">
      <c r="C32" s="90"/>
      <c r="D32" s="91"/>
      <c r="E32" s="76">
        <v>15000</v>
      </c>
      <c r="F32" s="76">
        <v>10000</v>
      </c>
      <c r="G32" s="76">
        <v>250</v>
      </c>
      <c r="H32" s="76">
        <v>41</v>
      </c>
      <c r="I32" s="91"/>
    </row>
    <row r="33" spans="3:9" ht="27.75">
      <c r="C33" s="90"/>
      <c r="D33" s="91"/>
      <c r="E33" s="76">
        <v>18000</v>
      </c>
      <c r="F33" s="76">
        <v>18000</v>
      </c>
      <c r="G33" s="76">
        <v>400</v>
      </c>
      <c r="H33" s="76">
        <v>30</v>
      </c>
      <c r="I33" s="91"/>
    </row>
    <row r="34" spans="3:9" ht="27.75">
      <c r="C34" s="90"/>
      <c r="D34" s="91"/>
      <c r="E34" s="76">
        <v>30000</v>
      </c>
      <c r="F34" s="76">
        <v>25000</v>
      </c>
      <c r="G34" s="76">
        <v>325</v>
      </c>
      <c r="H34" s="76">
        <v>40</v>
      </c>
      <c r="I34" s="91"/>
    </row>
    <row r="35" spans="3:9" ht="27.75">
      <c r="C35" s="90"/>
      <c r="D35" s="91"/>
      <c r="E35" s="97"/>
      <c r="F35" s="97"/>
      <c r="G35" s="97"/>
      <c r="H35" s="97"/>
      <c r="I35" s="91"/>
    </row>
    <row r="36" spans="3:9" ht="27.75">
      <c r="C36" s="90"/>
      <c r="D36" s="91"/>
      <c r="E36" s="91"/>
      <c r="F36" s="91"/>
      <c r="G36" s="91"/>
      <c r="H36" s="91"/>
      <c r="I36" s="91"/>
    </row>
    <row r="37" spans="3:9" ht="27.75">
      <c r="C37" s="90"/>
      <c r="D37" s="91"/>
      <c r="E37" s="91"/>
      <c r="F37" s="91"/>
      <c r="G37" s="91"/>
      <c r="H37" s="91"/>
      <c r="I37" s="91"/>
    </row>
    <row r="38" spans="3:9" ht="27.75">
      <c r="C38" s="90"/>
      <c r="D38" s="91"/>
      <c r="E38" s="91"/>
      <c r="F38" s="98" t="s">
        <v>34</v>
      </c>
      <c r="G38" s="98" t="s">
        <v>149</v>
      </c>
      <c r="H38" s="98" t="s">
        <v>150</v>
      </c>
      <c r="I38" s="91"/>
    </row>
    <row r="39" spans="3:9" ht="27.75">
      <c r="C39" s="90"/>
      <c r="D39" s="91"/>
      <c r="E39" s="91"/>
      <c r="F39" s="91"/>
      <c r="G39" s="91"/>
      <c r="H39" s="91"/>
      <c r="I39" s="91"/>
    </row>
    <row r="41" spans="3:9" ht="27.75">
      <c r="C41" s="90"/>
      <c r="D41" s="91"/>
      <c r="E41" s="91"/>
      <c r="F41" s="91"/>
      <c r="G41" s="91"/>
      <c r="H41" s="91"/>
      <c r="I41" s="91"/>
    </row>
    <row r="42" spans="3:9" ht="27.75">
      <c r="C42" s="90"/>
      <c r="D42" s="91"/>
      <c r="E42" s="91"/>
      <c r="F42" s="90"/>
      <c r="G42" s="99" t="s">
        <v>77</v>
      </c>
      <c r="H42" s="91"/>
      <c r="I42" s="91"/>
    </row>
    <row r="43" spans="3:9" ht="27.75">
      <c r="C43" s="90"/>
      <c r="D43" s="91"/>
      <c r="E43" s="91"/>
      <c r="F43" s="100">
        <v>300000</v>
      </c>
      <c r="G43" s="80" t="s">
        <v>78</v>
      </c>
      <c r="H43" s="91"/>
      <c r="I43" s="91"/>
    </row>
    <row r="44" spans="3:9" ht="27.75">
      <c r="C44" s="90"/>
      <c r="D44" s="91"/>
      <c r="E44" s="91"/>
      <c r="F44" s="100">
        <v>250000</v>
      </c>
      <c r="G44" s="80" t="s">
        <v>79</v>
      </c>
      <c r="H44" s="91"/>
      <c r="I44" s="91"/>
    </row>
    <row r="45" spans="3:9" ht="27.75">
      <c r="C45" s="90"/>
      <c r="D45" s="91"/>
      <c r="E45" s="91"/>
      <c r="F45" s="100">
        <v>500000</v>
      </c>
      <c r="G45" s="80" t="s">
        <v>147</v>
      </c>
      <c r="H45" s="91"/>
      <c r="I45" s="91"/>
    </row>
    <row r="46" spans="3:9" ht="27.75">
      <c r="C46" s="90"/>
      <c r="D46" s="91"/>
      <c r="E46" s="91"/>
      <c r="F46" s="100">
        <v>10000000</v>
      </c>
      <c r="G46" s="80" t="s">
        <v>80</v>
      </c>
      <c r="H46" s="91"/>
      <c r="I46" s="91"/>
    </row>
    <row r="47" spans="3:9" ht="27.75">
      <c r="C47" s="90"/>
      <c r="D47" s="91"/>
      <c r="E47" s="91"/>
      <c r="F47" s="100">
        <v>5950000</v>
      </c>
      <c r="G47" s="80" t="s">
        <v>81</v>
      </c>
      <c r="H47" s="91"/>
      <c r="I47" s="91"/>
    </row>
    <row r="48" spans="3:9" ht="27.75">
      <c r="C48" s="90"/>
      <c r="D48" s="91"/>
      <c r="E48" s="91"/>
      <c r="F48" s="90"/>
      <c r="G48" s="91"/>
      <c r="H48" s="91"/>
      <c r="I48" s="91"/>
    </row>
    <row r="49" spans="3:9" ht="27.75">
      <c r="C49" s="90"/>
      <c r="D49" s="91"/>
      <c r="E49" s="91"/>
      <c r="F49" s="90"/>
      <c r="G49" s="91"/>
      <c r="H49" s="91"/>
      <c r="I49" s="91"/>
    </row>
    <row r="50" spans="3:9" ht="27.75">
      <c r="C50" s="90"/>
      <c r="D50" s="91"/>
      <c r="E50" s="96" t="s">
        <v>84</v>
      </c>
      <c r="F50" s="101" t="s">
        <v>83</v>
      </c>
      <c r="G50" s="96" t="s">
        <v>82</v>
      </c>
      <c r="H50" s="102" t="s">
        <v>40</v>
      </c>
      <c r="I50" s="91"/>
    </row>
    <row r="51" spans="3:9" ht="27.75">
      <c r="C51" s="90"/>
      <c r="D51" s="91"/>
      <c r="E51" s="76">
        <v>25000000</v>
      </c>
      <c r="F51" s="100">
        <v>52000000</v>
      </c>
      <c r="G51" s="76">
        <v>26800000</v>
      </c>
      <c r="H51" s="102" t="s">
        <v>85</v>
      </c>
      <c r="I51" s="91"/>
    </row>
    <row r="52" spans="3:9" ht="27.75">
      <c r="C52" s="90"/>
      <c r="D52" s="91"/>
      <c r="E52" s="76">
        <v>24000000</v>
      </c>
      <c r="F52" s="100">
        <v>18000000</v>
      </c>
      <c r="G52" s="76">
        <v>10000000</v>
      </c>
      <c r="H52" s="102" t="s">
        <v>86</v>
      </c>
      <c r="I52" s="91"/>
    </row>
    <row r="53" spans="3:9" ht="27.75">
      <c r="C53" s="90"/>
      <c r="D53" s="91"/>
      <c r="E53" s="76">
        <v>4800000</v>
      </c>
      <c r="F53" s="100">
        <v>5000000</v>
      </c>
      <c r="G53" s="76">
        <v>2000000</v>
      </c>
      <c r="H53" s="102" t="s">
        <v>87</v>
      </c>
      <c r="I53" s="91"/>
    </row>
    <row r="54" spans="3:9" ht="27.75">
      <c r="C54" s="90"/>
      <c r="D54" s="91"/>
      <c r="E54" s="76">
        <v>1500000</v>
      </c>
      <c r="F54" s="100">
        <v>2500000</v>
      </c>
      <c r="G54" s="76">
        <v>1000000</v>
      </c>
      <c r="H54" s="102" t="s">
        <v>88</v>
      </c>
      <c r="I54" s="91"/>
    </row>
    <row r="55" spans="3:9" ht="27.75">
      <c r="C55" s="90"/>
      <c r="D55" s="91"/>
      <c r="E55" s="76" t="s">
        <v>15</v>
      </c>
      <c r="F55" s="100">
        <v>5000000</v>
      </c>
      <c r="G55" s="76" t="s">
        <v>15</v>
      </c>
      <c r="H55" s="102" t="s">
        <v>89</v>
      </c>
      <c r="I55" s="91"/>
    </row>
    <row r="56" spans="3:9" ht="27.75">
      <c r="C56" s="90"/>
      <c r="D56" s="91"/>
      <c r="E56" s="91"/>
      <c r="F56" s="90"/>
      <c r="G56" s="91"/>
      <c r="H56" s="91"/>
      <c r="I56" s="91"/>
    </row>
    <row r="57" spans="3:9" ht="27.75">
      <c r="C57" s="90"/>
      <c r="D57" s="91"/>
      <c r="E57" s="91"/>
      <c r="F57" s="90"/>
      <c r="G57" s="91"/>
      <c r="H57" s="91"/>
      <c r="I57" s="91"/>
    </row>
    <row r="58" spans="3:9" ht="27.75">
      <c r="C58" s="90"/>
      <c r="D58" s="91"/>
      <c r="E58" s="91"/>
      <c r="F58" s="90"/>
      <c r="G58" s="91"/>
      <c r="H58" s="91"/>
      <c r="I58" s="91"/>
    </row>
    <row r="59" spans="3:9" ht="27.75">
      <c r="C59" s="90"/>
      <c r="D59" s="91"/>
      <c r="E59" s="91">
        <v>269900000</v>
      </c>
      <c r="F59" s="90" t="s">
        <v>91</v>
      </c>
      <c r="G59" s="91">
        <v>100000</v>
      </c>
      <c r="H59" s="91" t="s">
        <v>90</v>
      </c>
      <c r="I59" s="91"/>
    </row>
    <row r="60" spans="3:9" ht="27.75">
      <c r="C60" s="90"/>
      <c r="D60" s="91"/>
      <c r="E60" s="91"/>
      <c r="F60" s="90">
        <v>5000000</v>
      </c>
      <c r="G60" s="91"/>
      <c r="H60" s="91" t="s">
        <v>92</v>
      </c>
      <c r="I60" s="91"/>
    </row>
    <row r="61" spans="3:9" ht="27.75">
      <c r="C61" s="90"/>
      <c r="D61" s="91"/>
      <c r="E61" s="91"/>
      <c r="F61" s="90"/>
      <c r="G61" s="91">
        <v>34000000</v>
      </c>
      <c r="H61" s="91" t="s">
        <v>93</v>
      </c>
      <c r="I61" s="91"/>
    </row>
    <row r="62" spans="3:9" ht="27.75">
      <c r="C62" s="90"/>
      <c r="D62" s="91"/>
      <c r="E62" s="91"/>
      <c r="F62" s="90"/>
      <c r="G62" s="103">
        <v>0.2</v>
      </c>
      <c r="H62" s="91" t="s">
        <v>94</v>
      </c>
      <c r="I62" s="91"/>
    </row>
    <row r="63" spans="3:9" ht="27.75">
      <c r="C63" s="90"/>
      <c r="D63" s="91"/>
      <c r="E63" s="91"/>
      <c r="F63" s="90"/>
      <c r="G63" s="91"/>
      <c r="H63" s="91"/>
      <c r="I63" s="91"/>
    </row>
    <row r="64" spans="3:9" ht="27.75">
      <c r="C64" s="90"/>
      <c r="D64" s="91"/>
      <c r="E64" s="91"/>
      <c r="F64" s="90"/>
      <c r="G64" s="91"/>
      <c r="H64" s="91"/>
      <c r="I64" s="91"/>
    </row>
    <row r="65" spans="3:9" ht="27.75">
      <c r="C65" s="90"/>
      <c r="D65" s="91"/>
      <c r="E65" s="91"/>
      <c r="F65" s="90"/>
      <c r="G65" s="91"/>
      <c r="H65" s="91"/>
      <c r="I65" s="91"/>
    </row>
    <row r="66" spans="3:9" ht="27.75">
      <c r="C66" s="90"/>
      <c r="D66" s="91"/>
      <c r="E66" s="91"/>
      <c r="F66" s="90"/>
      <c r="G66" s="91"/>
      <c r="H66" s="91"/>
      <c r="I66" s="91"/>
    </row>
    <row r="67" spans="3:9" ht="27.75">
      <c r="C67" s="104"/>
      <c r="D67" s="105"/>
      <c r="E67" s="105"/>
      <c r="F67" s="104"/>
      <c r="G67" s="105"/>
      <c r="H67" s="105"/>
      <c r="I67" s="105"/>
    </row>
    <row r="68" spans="3:9" ht="27.75">
      <c r="C68" s="84"/>
      <c r="D68" s="78"/>
      <c r="E68" s="78"/>
      <c r="F68" s="106" t="s">
        <v>105</v>
      </c>
      <c r="G68" s="89"/>
      <c r="H68" s="84"/>
      <c r="I68" s="102" t="s">
        <v>95</v>
      </c>
    </row>
    <row r="69" spans="3:9" ht="27.75">
      <c r="C69" s="89"/>
      <c r="D69" s="78"/>
      <c r="E69" s="84">
        <v>39500000</v>
      </c>
      <c r="F69" s="106" t="s">
        <v>106</v>
      </c>
      <c r="G69" s="89"/>
      <c r="H69" s="84">
        <v>3000000</v>
      </c>
      <c r="I69" s="102" t="s">
        <v>96</v>
      </c>
    </row>
    <row r="70" spans="3:9" ht="27.75">
      <c r="C70" s="84"/>
      <c r="D70" s="78"/>
      <c r="E70" s="84">
        <v>20000000</v>
      </c>
      <c r="F70" s="106" t="s">
        <v>107</v>
      </c>
      <c r="G70" s="84"/>
      <c r="H70" s="84">
        <v>25000000</v>
      </c>
      <c r="I70" s="102" t="s">
        <v>97</v>
      </c>
    </row>
    <row r="71" spans="3:9" ht="27.75">
      <c r="C71" s="84">
        <f>SUM(E69:E70)</f>
        <v>59500000</v>
      </c>
      <c r="D71" s="78"/>
      <c r="E71" s="84"/>
      <c r="F71" s="106" t="s">
        <v>108</v>
      </c>
      <c r="G71" s="84"/>
      <c r="H71" s="84">
        <v>27525000</v>
      </c>
      <c r="I71" s="102" t="s">
        <v>98</v>
      </c>
    </row>
    <row r="72" spans="3:9" ht="27.75">
      <c r="C72" s="84"/>
      <c r="D72" s="78"/>
      <c r="E72" s="84">
        <v>50000000</v>
      </c>
      <c r="F72" s="102" t="s">
        <v>109</v>
      </c>
      <c r="G72" s="84"/>
      <c r="H72" s="84">
        <v>26100000</v>
      </c>
      <c r="I72" s="102" t="s">
        <v>99</v>
      </c>
    </row>
    <row r="73" spans="3:9" ht="27.75">
      <c r="C73" s="84"/>
      <c r="D73" s="78"/>
      <c r="E73" s="84">
        <v>16125000</v>
      </c>
      <c r="F73" s="102" t="s">
        <v>110</v>
      </c>
      <c r="G73" s="84">
        <f>SUM(H69:H72)</f>
        <v>81625000</v>
      </c>
      <c r="H73" s="84"/>
      <c r="I73" s="102" t="s">
        <v>100</v>
      </c>
    </row>
    <row r="74" spans="3:9" ht="27.75">
      <c r="C74" s="84"/>
      <c r="D74" s="78"/>
      <c r="E74" s="84"/>
      <c r="F74" s="102"/>
      <c r="G74" s="84"/>
      <c r="H74" s="84"/>
      <c r="I74" s="102" t="s">
        <v>101</v>
      </c>
    </row>
    <row r="75" spans="3:9" ht="27.75">
      <c r="C75" s="84">
        <f>SUM(E72:E73)</f>
        <v>66125000</v>
      </c>
      <c r="D75" s="78"/>
      <c r="E75" s="78"/>
      <c r="F75" s="102" t="s">
        <v>111</v>
      </c>
      <c r="G75" s="84"/>
      <c r="H75" s="84">
        <v>25000000</v>
      </c>
      <c r="I75" s="102" t="s">
        <v>102</v>
      </c>
    </row>
    <row r="76" spans="3:9" ht="27.75">
      <c r="C76" s="84"/>
      <c r="D76" s="78"/>
      <c r="E76" s="78"/>
      <c r="F76" s="102"/>
      <c r="G76" s="84"/>
      <c r="H76" s="84">
        <v>22000000</v>
      </c>
      <c r="I76" s="102" t="s">
        <v>103</v>
      </c>
    </row>
    <row r="77" spans="3:9" ht="27.75">
      <c r="C77" s="84"/>
      <c r="D77" s="78"/>
      <c r="E77" s="78"/>
      <c r="F77" s="102"/>
      <c r="G77" s="84"/>
      <c r="H77" s="84">
        <v>3000000</v>
      </c>
      <c r="I77" s="102" t="s">
        <v>104</v>
      </c>
    </row>
    <row r="78" spans="3:9" ht="27.75">
      <c r="C78" s="84"/>
      <c r="D78" s="78"/>
      <c r="E78" s="78"/>
      <c r="F78" s="102"/>
      <c r="G78" s="84">
        <f>H75+H76-H77</f>
        <v>44000000</v>
      </c>
      <c r="H78" s="84"/>
      <c r="I78" s="102"/>
    </row>
    <row r="79" spans="3:9" ht="27.75">
      <c r="C79" s="84">
        <f>SUM(C75+C71)</f>
        <v>125625000</v>
      </c>
      <c r="D79" s="78"/>
      <c r="E79" s="78"/>
      <c r="F79" s="102" t="s">
        <v>113</v>
      </c>
      <c r="G79" s="84">
        <f>G73+G78</f>
        <v>125625000</v>
      </c>
      <c r="H79" s="89"/>
      <c r="I79" s="102" t="s">
        <v>112</v>
      </c>
    </row>
    <row r="80" ht="12.75">
      <c r="G80" s="21"/>
    </row>
    <row r="81" ht="12.75">
      <c r="G81" s="2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53" r:id="rId2"/>
  <rowBreaks count="1" manualBreakCount="1">
    <brk id="40" min="2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4:H10"/>
  <sheetViews>
    <sheetView view="pageBreakPreview" zoomScale="60" workbookViewId="0" topLeftCell="C1">
      <selection activeCell="H48" sqref="H48"/>
    </sheetView>
  </sheetViews>
  <sheetFormatPr defaultColWidth="9.140625" defaultRowHeight="12.75"/>
  <cols>
    <col min="1" max="2" width="8.8515625" style="2" hidden="1" customWidth="1"/>
    <col min="3" max="5" width="8.8515625" style="2" customWidth="1"/>
    <col min="6" max="6" width="35.7109375" style="2" customWidth="1"/>
    <col min="7" max="7" width="1.1484375" style="2" customWidth="1"/>
    <col min="8" max="8" width="51.28125" style="2" customWidth="1"/>
    <col min="9" max="94" width="8.8515625" style="2" customWidth="1"/>
  </cols>
  <sheetData>
    <row r="4" spans="6:8" ht="14.25">
      <c r="F4" s="13"/>
      <c r="H4" s="16"/>
    </row>
    <row r="5" spans="6:8" ht="35.25">
      <c r="F5" s="32">
        <f>'اطلات اوليه'!F43</f>
        <v>300000</v>
      </c>
      <c r="G5" s="40"/>
      <c r="H5" s="31" t="s">
        <v>129</v>
      </c>
    </row>
    <row r="6" spans="6:8" ht="35.25">
      <c r="F6" s="32">
        <f>'اطلات اوليه'!F44</f>
        <v>250000</v>
      </c>
      <c r="G6" s="40"/>
      <c r="H6" s="31" t="s">
        <v>130</v>
      </c>
    </row>
    <row r="7" spans="6:8" ht="35.25">
      <c r="F7" s="32">
        <f>'اطلات اوليه'!F45</f>
        <v>500000</v>
      </c>
      <c r="G7" s="40"/>
      <c r="H7" s="31" t="s">
        <v>147</v>
      </c>
    </row>
    <row r="8" spans="6:8" ht="35.25">
      <c r="F8" s="32">
        <f>'اطلات اوليه'!F46</f>
        <v>10000000</v>
      </c>
      <c r="G8" s="40"/>
      <c r="H8" s="31" t="s">
        <v>80</v>
      </c>
    </row>
    <row r="9" spans="6:8" ht="35.25">
      <c r="F9" s="33">
        <f>'اطلات اوليه'!F47</f>
        <v>5950000</v>
      </c>
      <c r="G9" s="40"/>
      <c r="H9" s="31" t="s">
        <v>131</v>
      </c>
    </row>
    <row r="10" spans="6:8" ht="35.25">
      <c r="F10" s="33">
        <f>SUM(F5:F9)</f>
        <v>17000000</v>
      </c>
      <c r="G10" s="40"/>
      <c r="H10" s="31" t="s">
        <v>39</v>
      </c>
    </row>
  </sheetData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4:H12"/>
  <sheetViews>
    <sheetView view="pageBreakPreview" zoomScale="60" workbookViewId="0" topLeftCell="B1">
      <selection activeCell="E5" sqref="E5:E11"/>
    </sheetView>
  </sheetViews>
  <sheetFormatPr defaultColWidth="9.140625" defaultRowHeight="12.75"/>
  <cols>
    <col min="1" max="4" width="8.8515625" style="2" customWidth="1"/>
    <col min="5" max="5" width="38.8515625" style="2" customWidth="1"/>
    <col min="6" max="6" width="2.8515625" style="2" customWidth="1"/>
    <col min="7" max="7" width="8.8515625" style="2" customWidth="1"/>
    <col min="8" max="8" width="44.8515625" style="2" customWidth="1"/>
    <col min="9" max="98" width="8.8515625" style="2" customWidth="1"/>
  </cols>
  <sheetData>
    <row r="4" spans="5:8" ht="14.25">
      <c r="E4" s="17"/>
      <c r="G4" s="16"/>
      <c r="H4" s="16"/>
    </row>
    <row r="5" spans="5:8" ht="35.25">
      <c r="E5" s="32">
        <f>'[1]بودجه فروش'!D8</f>
        <v>600000000</v>
      </c>
      <c r="F5" s="31"/>
      <c r="G5" s="31"/>
      <c r="H5" s="31" t="s">
        <v>17</v>
      </c>
    </row>
    <row r="6" spans="5:8" ht="41.25">
      <c r="E6" s="35">
        <f>'[1]بودجه بهاي تمام شده فروش رفته '!E12</f>
        <v>400000000</v>
      </c>
      <c r="F6" s="31"/>
      <c r="G6" s="31"/>
      <c r="H6" s="31" t="s">
        <v>125</v>
      </c>
    </row>
    <row r="7" spans="5:8" ht="35.25">
      <c r="E7" s="32">
        <f>E5-E6</f>
        <v>200000000</v>
      </c>
      <c r="F7" s="31"/>
      <c r="G7" s="31"/>
      <c r="H7" s="31" t="s">
        <v>132</v>
      </c>
    </row>
    <row r="8" spans="5:8" ht="35.25">
      <c r="E8" s="36">
        <f>'[1]بودجه ساير هزينه ها'!F10</f>
        <v>17000000</v>
      </c>
      <c r="F8" s="31"/>
      <c r="G8" s="31"/>
      <c r="H8" s="31" t="s">
        <v>133</v>
      </c>
    </row>
    <row r="9" spans="5:8" ht="35.25">
      <c r="E9" s="32">
        <f>E7-E8</f>
        <v>183000000</v>
      </c>
      <c r="F9" s="31"/>
      <c r="G9" s="31"/>
      <c r="H9" s="31" t="s">
        <v>134</v>
      </c>
    </row>
    <row r="10" spans="5:8" ht="41.25">
      <c r="E10" s="35">
        <f>E9*'[1]اطلات اوليه'!G66</f>
        <v>36600000</v>
      </c>
      <c r="F10" s="31"/>
      <c r="G10" s="31"/>
      <c r="H10" s="31" t="s">
        <v>135</v>
      </c>
    </row>
    <row r="11" spans="5:8" ht="41.25">
      <c r="E11" s="34">
        <f>E9-E10</f>
        <v>146400000</v>
      </c>
      <c r="F11" s="31"/>
      <c r="G11" s="31"/>
      <c r="H11" s="31" t="s">
        <v>136</v>
      </c>
    </row>
    <row r="12" spans="5:8" ht="14.25">
      <c r="E12" s="8"/>
      <c r="G12" s="16"/>
      <c r="H12" s="16"/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I19"/>
  <sheetViews>
    <sheetView view="pageBreakPreview" zoomScale="55" zoomScaleSheetLayoutView="55" workbookViewId="0" topLeftCell="A1">
      <selection activeCell="I8" sqref="E8:I19"/>
    </sheetView>
  </sheetViews>
  <sheetFormatPr defaultColWidth="9.140625" defaultRowHeight="12.75"/>
  <cols>
    <col min="1" max="1" width="2.00390625" style="2" customWidth="1"/>
    <col min="2" max="2" width="0.13671875" style="2" customWidth="1"/>
    <col min="3" max="3" width="2.28125" style="2" customWidth="1"/>
    <col min="4" max="4" width="8.8515625" style="2" customWidth="1"/>
    <col min="5" max="5" width="39.140625" style="2" customWidth="1"/>
    <col min="6" max="6" width="37.28125" style="2" customWidth="1"/>
    <col min="7" max="7" width="36.421875" style="2" customWidth="1"/>
    <col min="8" max="8" width="39.28125" style="2" customWidth="1"/>
    <col min="9" max="9" width="44.8515625" style="2" customWidth="1"/>
    <col min="10" max="101" width="8.8515625" style="2" customWidth="1"/>
  </cols>
  <sheetData>
    <row r="4" spans="6:8" ht="26.25">
      <c r="F4" s="37">
        <f>'اطلات اوليه'!F55</f>
        <v>5000000</v>
      </c>
      <c r="G4" s="37" t="str">
        <f>'اطلات اوليه'!G55</f>
        <v>-</v>
      </c>
      <c r="H4" s="38" t="s">
        <v>137</v>
      </c>
    </row>
    <row r="7" spans="5:8" ht="29.25" customHeight="1">
      <c r="E7" s="8"/>
      <c r="F7" s="8"/>
      <c r="G7" s="8"/>
      <c r="H7" s="8"/>
    </row>
    <row r="8" spans="5:9" ht="35.25">
      <c r="E8" s="30" t="s">
        <v>114</v>
      </c>
      <c r="F8" s="30" t="s">
        <v>84</v>
      </c>
      <c r="G8" s="30" t="s">
        <v>83</v>
      </c>
      <c r="H8" s="30" t="s">
        <v>82</v>
      </c>
      <c r="I8" s="31" t="s">
        <v>40</v>
      </c>
    </row>
    <row r="9" spans="5:9" ht="35.25">
      <c r="E9" s="32">
        <f>H9</f>
        <v>3000000</v>
      </c>
      <c r="F9" s="32">
        <f>G19</f>
        <v>28300000</v>
      </c>
      <c r="G9" s="32">
        <f>H19</f>
        <v>11800000</v>
      </c>
      <c r="H9" s="32">
        <f>'اطلات اوليه'!H69</f>
        <v>3000000</v>
      </c>
      <c r="I9" s="31" t="s">
        <v>138</v>
      </c>
    </row>
    <row r="10" spans="5:9" ht="35.25">
      <c r="E10" s="33">
        <f>SUM(F10:H10)</f>
        <v>103800000</v>
      </c>
      <c r="F10" s="33">
        <f>'اطلات اوليه'!E51</f>
        <v>25000000</v>
      </c>
      <c r="G10" s="33">
        <f>'اطلات اوليه'!F51</f>
        <v>52000000</v>
      </c>
      <c r="H10" s="33">
        <f>'اطلات اوليه'!G51</f>
        <v>26800000</v>
      </c>
      <c r="I10" s="31" t="s">
        <v>85</v>
      </c>
    </row>
    <row r="11" spans="5:9" ht="41.25">
      <c r="E11" s="34">
        <f>E9+E10</f>
        <v>106800000</v>
      </c>
      <c r="F11" s="33">
        <f>F9+F10</f>
        <v>53300000</v>
      </c>
      <c r="G11" s="33">
        <f>G9+G10</f>
        <v>63800000</v>
      </c>
      <c r="H11" s="33">
        <f>H10+H9</f>
        <v>29800000</v>
      </c>
      <c r="I11" s="31" t="s">
        <v>139</v>
      </c>
    </row>
    <row r="12" spans="5:9" ht="37.5" customHeight="1">
      <c r="E12" s="32">
        <f aca="true" t="shared" si="0" ref="E12:E17">SUM(F12:H12)</f>
        <v>52000000</v>
      </c>
      <c r="F12" s="32">
        <f>'اطلات اوليه'!E52</f>
        <v>24000000</v>
      </c>
      <c r="G12" s="32">
        <f>'اطلات اوليه'!F52</f>
        <v>18000000</v>
      </c>
      <c r="H12" s="32">
        <f>'اطلات اوليه'!G52</f>
        <v>10000000</v>
      </c>
      <c r="I12" s="31" t="s">
        <v>140</v>
      </c>
    </row>
    <row r="13" spans="3:9" ht="35.25">
      <c r="C13" s="15"/>
      <c r="E13" s="32">
        <f t="shared" si="0"/>
        <v>11800000</v>
      </c>
      <c r="F13" s="32">
        <f>'اطلات اوليه'!E53</f>
        <v>4800000</v>
      </c>
      <c r="G13" s="32">
        <f>'اطلات اوليه'!F53</f>
        <v>5000000</v>
      </c>
      <c r="H13" s="32">
        <f>'اطلات اوليه'!G53</f>
        <v>2000000</v>
      </c>
      <c r="I13" s="31" t="s">
        <v>141</v>
      </c>
    </row>
    <row r="14" spans="5:9" ht="35.25">
      <c r="E14" s="32">
        <f t="shared" si="0"/>
        <v>5000000</v>
      </c>
      <c r="F14" s="32" t="str">
        <f>'اطلات اوليه'!E55</f>
        <v>-</v>
      </c>
      <c r="G14" s="32">
        <f>'اطلات اوليه'!F55</f>
        <v>5000000</v>
      </c>
      <c r="H14" s="32" t="s">
        <v>15</v>
      </c>
      <c r="I14" s="31" t="s">
        <v>146</v>
      </c>
    </row>
    <row r="15" spans="5:9" ht="41.25">
      <c r="E15" s="34">
        <f t="shared" si="0"/>
        <v>5000000</v>
      </c>
      <c r="F15" s="33">
        <f>'اطلات اوليه'!E54</f>
        <v>1500000</v>
      </c>
      <c r="G15" s="33">
        <f>'اطلات اوليه'!F54</f>
        <v>2500000</v>
      </c>
      <c r="H15" s="33">
        <f>'اطلات اوليه'!G54</f>
        <v>1000000</v>
      </c>
      <c r="I15" s="31" t="s">
        <v>142</v>
      </c>
    </row>
    <row r="16" spans="5:9" ht="35.25">
      <c r="E16" s="32">
        <f t="shared" si="0"/>
        <v>73800000</v>
      </c>
      <c r="F16" s="32">
        <f>SUM(F12:F15)</f>
        <v>30300000</v>
      </c>
      <c r="G16" s="32">
        <f>SUM(G12:G15)</f>
        <v>30500000</v>
      </c>
      <c r="H16" s="32">
        <f>SUM(H12:H15)</f>
        <v>13000000</v>
      </c>
      <c r="I16" s="31" t="s">
        <v>143</v>
      </c>
    </row>
    <row r="17" spans="5:9" ht="41.25">
      <c r="E17" s="34">
        <f t="shared" si="0"/>
        <v>15000000</v>
      </c>
      <c r="F17" s="33">
        <f>'اطلات اوليه'!F60</f>
        <v>5000000</v>
      </c>
      <c r="G17" s="33">
        <f>'اطلات اوليه'!F60</f>
        <v>5000000</v>
      </c>
      <c r="H17" s="33">
        <f>'اطلات اوليه'!F60</f>
        <v>5000000</v>
      </c>
      <c r="I17" s="31" t="s">
        <v>144</v>
      </c>
    </row>
    <row r="18" spans="5:9" ht="41.25">
      <c r="E18" s="35">
        <f>E16+E17</f>
        <v>88800000</v>
      </c>
      <c r="F18" s="36">
        <f>F16+F17</f>
        <v>35300000</v>
      </c>
      <c r="G18" s="36">
        <f>G16+G17</f>
        <v>35500000</v>
      </c>
      <c r="H18" s="36">
        <f>H16+H17</f>
        <v>18000000</v>
      </c>
      <c r="I18" s="31"/>
    </row>
    <row r="19" spans="5:9" ht="41.25">
      <c r="E19" s="34">
        <f>E11-E18</f>
        <v>18000000</v>
      </c>
      <c r="F19" s="34">
        <f>F11-F18</f>
        <v>18000000</v>
      </c>
      <c r="G19" s="34">
        <f>G11-G18</f>
        <v>28300000</v>
      </c>
      <c r="H19" s="34">
        <f>H11-H18</f>
        <v>11800000</v>
      </c>
      <c r="I19" s="31" t="s">
        <v>145</v>
      </c>
    </row>
  </sheetData>
  <printOptions/>
  <pageMargins left="0.75" right="0.75" top="1" bottom="1" header="0.5" footer="0.5"/>
  <pageSetup horizontalDpi="600" verticalDpi="600" orientation="portrait" scale="46" r:id="rId2"/>
  <colBreaks count="1" manualBreakCount="1">
    <brk id="9" max="3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N27"/>
  <sheetViews>
    <sheetView view="pageBreakPreview" zoomScale="60" zoomScaleNormal="75" workbookViewId="0" topLeftCell="D1">
      <selection activeCell="L2" sqref="L2"/>
    </sheetView>
  </sheetViews>
  <sheetFormatPr defaultColWidth="9.140625" defaultRowHeight="12.75"/>
  <cols>
    <col min="1" max="2" width="0.5625" style="2" hidden="1" customWidth="1"/>
    <col min="3" max="3" width="0.5625" style="14" hidden="1" customWidth="1"/>
    <col min="4" max="5" width="9.140625" style="2" customWidth="1"/>
    <col min="6" max="6" width="5.8515625" style="2" customWidth="1"/>
    <col min="7" max="7" width="3.00390625" style="2" hidden="1" customWidth="1"/>
    <col min="8" max="8" width="35.140625" style="2" customWidth="1"/>
    <col min="9" max="9" width="41.00390625" style="2" customWidth="1"/>
    <col min="10" max="10" width="48.7109375" style="2" customWidth="1"/>
    <col min="11" max="11" width="3.28125" style="14" customWidth="1"/>
    <col min="12" max="12" width="34.7109375" style="14" bestFit="1" customWidth="1"/>
    <col min="13" max="13" width="34.00390625" style="2" customWidth="1"/>
    <col min="14" max="14" width="43.7109375" style="2" customWidth="1"/>
    <col min="15" max="15" width="4.57421875" style="2" customWidth="1"/>
    <col min="16" max="16" width="4.140625" style="2" customWidth="1"/>
    <col min="17" max="16384" width="8.8515625" style="2" customWidth="1"/>
  </cols>
  <sheetData>
    <row r="1" spans="8:14" ht="42" customHeight="1">
      <c r="H1" s="22"/>
      <c r="I1" s="22"/>
      <c r="J1" s="22"/>
      <c r="K1" s="23"/>
      <c r="L1" s="23"/>
      <c r="M1" s="22"/>
      <c r="N1" s="22"/>
    </row>
    <row r="2" spans="8:14" ht="18">
      <c r="H2" s="22"/>
      <c r="I2" s="22"/>
      <c r="J2" s="22"/>
      <c r="K2" s="23"/>
      <c r="L2" s="23"/>
      <c r="M2" s="22"/>
      <c r="N2" s="22"/>
    </row>
    <row r="3" spans="8:14" ht="0.75" customHeight="1">
      <c r="H3" s="22"/>
      <c r="I3" s="22"/>
      <c r="J3" s="22"/>
      <c r="K3" s="23"/>
      <c r="L3" s="23"/>
      <c r="M3" s="22"/>
      <c r="N3" s="22"/>
    </row>
    <row r="4" spans="8:14" ht="12" customHeight="1">
      <c r="H4" s="22"/>
      <c r="I4" s="22"/>
      <c r="J4" s="22"/>
      <c r="K4" s="23"/>
      <c r="L4" s="23"/>
      <c r="M4" s="22"/>
      <c r="N4" s="22"/>
    </row>
    <row r="5" spans="8:14" ht="18" hidden="1">
      <c r="H5" s="22"/>
      <c r="I5" s="22"/>
      <c r="J5" s="22"/>
      <c r="K5" s="23"/>
      <c r="L5" s="23"/>
      <c r="M5" s="22"/>
      <c r="N5" s="22"/>
    </row>
    <row r="6" spans="8:14" ht="1.5" customHeight="1">
      <c r="H6" s="22"/>
      <c r="I6" s="22"/>
      <c r="J6" s="22"/>
      <c r="K6" s="23"/>
      <c r="L6" s="23"/>
      <c r="M6" s="22"/>
      <c r="N6" s="22"/>
    </row>
    <row r="7" spans="8:14" ht="18">
      <c r="H7" s="24"/>
      <c r="I7" s="24"/>
      <c r="J7" s="25"/>
      <c r="K7" s="28"/>
      <c r="L7" s="26"/>
      <c r="M7" s="25"/>
      <c r="N7" s="24"/>
    </row>
    <row r="8" spans="8:14" ht="35.25">
      <c r="H8" s="40"/>
      <c r="I8" s="40"/>
      <c r="J8" s="49" t="s">
        <v>105</v>
      </c>
      <c r="K8" s="50"/>
      <c r="L8" s="51"/>
      <c r="M8" s="51"/>
      <c r="N8" s="29" t="s">
        <v>95</v>
      </c>
    </row>
    <row r="9" spans="8:14" ht="35.25">
      <c r="H9" s="40"/>
      <c r="I9" s="52">
        <f>'[1]اطلات اوليه'!E73+'[1]بودجه خريد مواد مستقيم'!A26-'[1]بودجه نقدي'!E12</f>
        <v>254125000</v>
      </c>
      <c r="J9" s="49" t="s">
        <v>106</v>
      </c>
      <c r="K9" s="50"/>
      <c r="L9" s="51"/>
      <c r="M9" s="51">
        <f>'[1]بودجه نقدي'!E19</f>
        <v>18000000</v>
      </c>
      <c r="N9" s="29" t="s">
        <v>96</v>
      </c>
    </row>
    <row r="10" spans="8:14" ht="35.25">
      <c r="H10" s="40"/>
      <c r="I10" s="52">
        <f>'[1]اطلات اوليه'!E74+'[1]اطلات اوليه'!G65-'[1]بودجه نقدي'!E13</f>
        <v>42200000</v>
      </c>
      <c r="J10" s="49" t="s">
        <v>107</v>
      </c>
      <c r="K10" s="50"/>
      <c r="L10" s="51"/>
      <c r="M10" s="51">
        <f>'[1]اطلات اوليه'!H74+'[1]بودجه فروش'!D8-'[1]بودجه نقدي'!E10</f>
        <v>521200000</v>
      </c>
      <c r="N10" s="29" t="s">
        <v>97</v>
      </c>
    </row>
    <row r="11" spans="3:14" ht="35.25">
      <c r="C11" s="2"/>
      <c r="H11" s="52">
        <f>I10+I9</f>
        <v>296325000</v>
      </c>
      <c r="I11" s="52"/>
      <c r="J11" s="49" t="s">
        <v>108</v>
      </c>
      <c r="K11" s="50"/>
      <c r="L11" s="51"/>
      <c r="M11" s="51">
        <f>'[1]بودجه موجوديهاي اخر دوره'!F19</f>
        <v>32800000</v>
      </c>
      <c r="N11" s="29" t="s">
        <v>98</v>
      </c>
    </row>
    <row r="12" spans="8:14" ht="35.25">
      <c r="H12" s="52"/>
      <c r="I12" s="52">
        <f>'[1]اطلات اوليه'!E76+'[1]اطلات اوليه'!E63</f>
        <v>319900000</v>
      </c>
      <c r="J12" s="29" t="s">
        <v>148</v>
      </c>
      <c r="K12" s="50"/>
      <c r="L12" s="51"/>
      <c r="M12" s="51">
        <f>'[1]بودجه موجوديهاي اخر دوره'!E8</f>
        <v>158250000</v>
      </c>
      <c r="N12" s="29" t="s">
        <v>99</v>
      </c>
    </row>
    <row r="13" spans="8:14" ht="35.25">
      <c r="H13" s="52"/>
      <c r="I13" s="52">
        <f>'[1]اطلات اوليه'!E77+'[1]بودجه سود و زيان'!E11</f>
        <v>162525000</v>
      </c>
      <c r="J13" s="29" t="s">
        <v>110</v>
      </c>
      <c r="K13" s="50"/>
      <c r="L13" s="51">
        <f>SUM(M9:M12)</f>
        <v>730250000</v>
      </c>
      <c r="M13" s="51"/>
      <c r="N13" s="29" t="s">
        <v>100</v>
      </c>
    </row>
    <row r="14" spans="8:14" ht="35.25">
      <c r="H14" s="52"/>
      <c r="I14" s="40"/>
      <c r="J14" s="29"/>
      <c r="K14" s="50"/>
      <c r="L14" s="51"/>
      <c r="M14" s="51"/>
      <c r="N14" s="29" t="s">
        <v>101</v>
      </c>
    </row>
    <row r="15" spans="8:14" ht="41.25">
      <c r="H15" s="53">
        <f>I13+I12</f>
        <v>482425000</v>
      </c>
      <c r="I15" s="40"/>
      <c r="J15" s="29" t="s">
        <v>111</v>
      </c>
      <c r="K15" s="50"/>
      <c r="L15" s="51"/>
      <c r="M15" s="51">
        <f>'[1]اطلات اوليه'!H79</f>
        <v>25000000</v>
      </c>
      <c r="N15" s="29" t="s">
        <v>102</v>
      </c>
    </row>
    <row r="16" spans="8:14" ht="35.25">
      <c r="H16" s="52"/>
      <c r="I16" s="40"/>
      <c r="J16" s="29"/>
      <c r="K16" s="50"/>
      <c r="L16" s="51"/>
      <c r="M16" s="51">
        <f>'[1]اطلات اوليه'!H80+'[1]بودجه نقدي'!E14</f>
        <v>27000000</v>
      </c>
      <c r="N16" s="29" t="s">
        <v>103</v>
      </c>
    </row>
    <row r="17" spans="8:14" ht="35.25">
      <c r="H17" s="52"/>
      <c r="I17" s="40"/>
      <c r="J17" s="29"/>
      <c r="K17" s="50"/>
      <c r="L17" s="51"/>
      <c r="M17" s="54">
        <f>'[1]اطلات اوليه'!H81+'[1]اطلات اوليه'!F49</f>
        <v>3500000</v>
      </c>
      <c r="N17" s="29" t="s">
        <v>104</v>
      </c>
    </row>
    <row r="18" spans="8:14" ht="41.25">
      <c r="H18" s="52"/>
      <c r="I18" s="40"/>
      <c r="J18" s="29"/>
      <c r="K18" s="50"/>
      <c r="L18" s="55">
        <f>M15+M16-M17</f>
        <v>48500000</v>
      </c>
      <c r="M18" s="51"/>
      <c r="N18" s="29"/>
    </row>
    <row r="19" spans="8:14" ht="41.25">
      <c r="H19" s="53">
        <f>H11+H15</f>
        <v>778750000</v>
      </c>
      <c r="I19" s="40"/>
      <c r="J19" s="29" t="s">
        <v>113</v>
      </c>
      <c r="K19" s="50"/>
      <c r="L19" s="55">
        <f>L18+L13</f>
        <v>778750000</v>
      </c>
      <c r="M19" s="51"/>
      <c r="N19" s="29" t="s">
        <v>112</v>
      </c>
    </row>
    <row r="20" spans="8:14" ht="18">
      <c r="H20" s="22"/>
      <c r="I20" s="22"/>
      <c r="J20" s="27"/>
      <c r="K20" s="23"/>
      <c r="L20" s="23"/>
      <c r="M20" s="22"/>
      <c r="N20" s="22"/>
    </row>
    <row r="21" spans="8:14" ht="18">
      <c r="H21" s="22"/>
      <c r="I21" s="22"/>
      <c r="J21" s="22"/>
      <c r="K21" s="23"/>
      <c r="L21" s="23"/>
      <c r="M21" s="22"/>
      <c r="N21" s="22"/>
    </row>
    <row r="22" spans="8:14" ht="18">
      <c r="H22" s="22"/>
      <c r="I22" s="22"/>
      <c r="J22" s="22"/>
      <c r="K22" s="23"/>
      <c r="L22" s="23"/>
      <c r="M22" s="22"/>
      <c r="N22" s="22"/>
    </row>
    <row r="23" spans="8:14" ht="18">
      <c r="H23" s="22"/>
      <c r="I23" s="22"/>
      <c r="J23" s="22"/>
      <c r="K23" s="23"/>
      <c r="L23" s="23"/>
      <c r="M23" s="22"/>
      <c r="N23" s="22"/>
    </row>
    <row r="24" spans="8:14" ht="18">
      <c r="H24" s="22"/>
      <c r="I24" s="22"/>
      <c r="J24" s="22"/>
      <c r="K24" s="23"/>
      <c r="L24" s="23"/>
      <c r="M24" s="22"/>
      <c r="N24" s="22"/>
    </row>
    <row r="25" spans="8:14" ht="18">
      <c r="H25" s="22"/>
      <c r="I25" s="22"/>
      <c r="J25" s="22"/>
      <c r="K25" s="23"/>
      <c r="L25" s="23"/>
      <c r="M25" s="22"/>
      <c r="N25" s="22"/>
    </row>
    <row r="26" spans="8:14" ht="18">
      <c r="H26" s="22"/>
      <c r="I26" s="22"/>
      <c r="J26" s="22"/>
      <c r="K26" s="23"/>
      <c r="L26" s="23"/>
      <c r="M26" s="22"/>
      <c r="N26" s="22"/>
    </row>
    <row r="27" spans="8:14" ht="18">
      <c r="H27" s="22"/>
      <c r="I27" s="22"/>
      <c r="J27" s="22"/>
      <c r="K27" s="23"/>
      <c r="L27" s="23"/>
      <c r="M27" s="22"/>
      <c r="N27" s="22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2:G8"/>
  <sheetViews>
    <sheetView workbookViewId="0" topLeftCell="B1">
      <selection activeCell="G4" sqref="D4:G8"/>
    </sheetView>
  </sheetViews>
  <sheetFormatPr defaultColWidth="9.140625" defaultRowHeight="15" customHeight="1"/>
  <cols>
    <col min="1" max="1" width="8.8515625" style="2" hidden="1" customWidth="1"/>
    <col min="2" max="2" width="0.71875" style="2" customWidth="1"/>
    <col min="3" max="3" width="8.8515625" style="2" customWidth="1"/>
    <col min="4" max="4" width="17.140625" style="2" customWidth="1"/>
    <col min="5" max="5" width="20.8515625" style="2" customWidth="1"/>
    <col min="6" max="6" width="22.7109375" style="2" customWidth="1"/>
    <col min="7" max="7" width="19.8515625" style="2" customWidth="1"/>
    <col min="8" max="34" width="8.8515625" style="2" customWidth="1"/>
  </cols>
  <sheetData>
    <row r="2" spans="5:6" ht="15" customHeight="1">
      <c r="E2" s="10"/>
      <c r="F2" s="11"/>
    </row>
    <row r="3" ht="21" customHeight="1"/>
    <row r="4" spans="4:7" ht="25.5" customHeight="1">
      <c r="D4" s="107" t="s">
        <v>35</v>
      </c>
      <c r="E4" s="107" t="s">
        <v>36</v>
      </c>
      <c r="F4" s="107" t="s">
        <v>37</v>
      </c>
      <c r="G4" s="107" t="s">
        <v>38</v>
      </c>
    </row>
    <row r="5" spans="4:7" ht="28.5" customHeight="1">
      <c r="D5" s="108">
        <f>F5*E5</f>
        <v>110000000</v>
      </c>
      <c r="E5" s="108">
        <f>'اطلات اوليه'!G6</f>
        <v>5500</v>
      </c>
      <c r="F5" s="108">
        <f>'اطلات اوليه'!H6</f>
        <v>20000</v>
      </c>
      <c r="G5" s="109" t="str">
        <f>'اطلات اوليه'!G14</f>
        <v>الف </v>
      </c>
    </row>
    <row r="6" spans="4:7" ht="25.5" customHeight="1">
      <c r="D6" s="108">
        <f>F6*E6</f>
        <v>250000000</v>
      </c>
      <c r="E6" s="108">
        <f>'اطلات اوليه'!G7</f>
        <v>5000</v>
      </c>
      <c r="F6" s="108">
        <f>'اطلات اوليه'!H7</f>
        <v>50000</v>
      </c>
      <c r="G6" s="109" t="str">
        <f>'اطلات اوليه'!F14</f>
        <v>ب</v>
      </c>
    </row>
    <row r="7" spans="4:7" ht="28.5" customHeight="1">
      <c r="D7" s="108">
        <f>E7*F7</f>
        <v>240000000</v>
      </c>
      <c r="E7" s="108">
        <f>'اطلات اوليه'!G8</f>
        <v>8000</v>
      </c>
      <c r="F7" s="108">
        <f>'اطلات اوليه'!H8</f>
        <v>30000</v>
      </c>
      <c r="G7" s="109" t="str">
        <f>'اطلات اوليه'!E14</f>
        <v>ج</v>
      </c>
    </row>
    <row r="8" spans="4:7" ht="28.5" customHeight="1">
      <c r="D8" s="110">
        <f>SUM(D5:D7)</f>
        <v>600000000</v>
      </c>
      <c r="E8" s="108"/>
      <c r="F8" s="110">
        <f>SUM(F5:F7)</f>
        <v>100000</v>
      </c>
      <c r="G8" s="109" t="s">
        <v>39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8:G16"/>
  <sheetViews>
    <sheetView workbookViewId="0" topLeftCell="A7">
      <selection activeCell="G26" sqref="G26"/>
    </sheetView>
  </sheetViews>
  <sheetFormatPr defaultColWidth="9.140625" defaultRowHeight="12.75"/>
  <cols>
    <col min="1" max="2" width="1.28515625" style="2" customWidth="1"/>
    <col min="3" max="3" width="8.8515625" style="2" customWidth="1"/>
    <col min="4" max="4" width="23.00390625" style="2" customWidth="1"/>
    <col min="5" max="5" width="24.7109375" style="2" customWidth="1"/>
    <col min="6" max="6" width="26.421875" style="2" customWidth="1"/>
    <col min="7" max="7" width="26.140625" style="2" customWidth="1"/>
    <col min="8" max="8" width="8.8515625" style="2" customWidth="1"/>
    <col min="9" max="9" width="8.8515625" style="2" hidden="1" customWidth="1"/>
    <col min="10" max="206" width="8.8515625" style="2" customWidth="1"/>
  </cols>
  <sheetData>
    <row r="1" ht="12.75"/>
    <row r="2" ht="12.75"/>
    <row r="3" ht="12.75"/>
    <row r="4" ht="12.75"/>
    <row r="5" ht="12.75"/>
    <row r="6" ht="12.75"/>
    <row r="8" ht="15">
      <c r="F8" s="3"/>
    </row>
    <row r="11" spans="4:7" ht="27.75">
      <c r="D11" s="73" t="s">
        <v>5</v>
      </c>
      <c r="E11" s="73" t="s">
        <v>10</v>
      </c>
      <c r="F11" s="73" t="s">
        <v>46</v>
      </c>
      <c r="G11" s="74" t="s">
        <v>40</v>
      </c>
    </row>
    <row r="12" spans="4:7" ht="27.75">
      <c r="D12" s="76">
        <f>'اطلات اوليه'!H8</f>
        <v>30000</v>
      </c>
      <c r="E12" s="76">
        <f>'اطلات اوليه'!H7</f>
        <v>50000</v>
      </c>
      <c r="F12" s="76">
        <f>'اطلات اوليه'!H6</f>
        <v>20000</v>
      </c>
      <c r="G12" s="74" t="s">
        <v>41</v>
      </c>
    </row>
    <row r="13" spans="4:7" ht="27.75">
      <c r="D13" s="75">
        <f>'اطلات اوليه'!E8</f>
        <v>6000</v>
      </c>
      <c r="E13" s="75">
        <f>'اطلات اوليه'!E7</f>
        <v>15000</v>
      </c>
      <c r="F13" s="75">
        <f>'اطلات اوليه'!E6</f>
        <v>10000</v>
      </c>
      <c r="G13" s="74" t="s">
        <v>42</v>
      </c>
    </row>
    <row r="14" spans="4:7" ht="27.75">
      <c r="D14" s="76">
        <f>SUM(D12:D13)</f>
        <v>36000</v>
      </c>
      <c r="E14" s="76">
        <f>SUM(E12:E13)</f>
        <v>65000</v>
      </c>
      <c r="F14" s="76">
        <f>SUM(F12:F13)</f>
        <v>30000</v>
      </c>
      <c r="G14" s="74" t="s">
        <v>43</v>
      </c>
    </row>
    <row r="15" spans="4:7" ht="27.75">
      <c r="D15" s="75">
        <f>'اطلات اوليه'!F8</f>
        <v>6000</v>
      </c>
      <c r="E15" s="75">
        <f>'اطلات اوليه'!F7</f>
        <v>15000</v>
      </c>
      <c r="F15" s="75">
        <f>'اطلات اوليه'!F6</f>
        <v>8000</v>
      </c>
      <c r="G15" s="74" t="s">
        <v>44</v>
      </c>
    </row>
    <row r="16" spans="4:7" ht="27.75">
      <c r="D16" s="75">
        <f>D14-D15</f>
        <v>30000</v>
      </c>
      <c r="E16" s="75">
        <f>E14-E15</f>
        <v>50000</v>
      </c>
      <c r="F16" s="75">
        <f>F14-F15</f>
        <v>22000</v>
      </c>
      <c r="G16" s="74" t="s">
        <v>45</v>
      </c>
    </row>
    <row r="83" ht="0.75" customHeight="1"/>
  </sheetData>
  <printOptions/>
  <pageMargins left="0.75" right="0.75" top="1" bottom="1" header="0.5" footer="0.5"/>
  <pageSetup horizontalDpi="600" verticalDpi="600" orientation="portrait" scale="75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6:H22"/>
  <sheetViews>
    <sheetView view="pageBreakPreview" zoomScale="60" workbookViewId="0" topLeftCell="B10">
      <selection activeCell="F12" sqref="F12"/>
    </sheetView>
  </sheetViews>
  <sheetFormatPr defaultColWidth="9.140625" defaultRowHeight="12.75"/>
  <cols>
    <col min="1" max="1" width="31.00390625" style="2" customWidth="1"/>
    <col min="2" max="2" width="27.7109375" style="2" customWidth="1"/>
    <col min="3" max="3" width="0.5625" style="2" customWidth="1"/>
    <col min="4" max="4" width="25.140625" style="2" customWidth="1"/>
    <col min="5" max="5" width="24.7109375" style="2" customWidth="1"/>
    <col min="6" max="6" width="28.28125" style="2" customWidth="1"/>
    <col min="7" max="7" width="15.421875" style="2" customWidth="1"/>
    <col min="8" max="8" width="15.57421875" style="2" customWidth="1"/>
    <col min="9" max="22" width="8.8515625" style="2" customWidth="1"/>
  </cols>
  <sheetData>
    <row r="6" spans="2:8" ht="15">
      <c r="B6" s="3"/>
      <c r="C6" s="3"/>
      <c r="D6" s="3"/>
      <c r="E6" s="3"/>
      <c r="F6" s="3"/>
      <c r="G6" s="3"/>
      <c r="H6" s="3"/>
    </row>
    <row r="7" spans="2:8" ht="1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3"/>
      <c r="E8" s="3"/>
      <c r="F8" s="3"/>
      <c r="G8" s="3"/>
      <c r="H8" s="3"/>
    </row>
    <row r="9" spans="2:8" ht="57" customHeight="1">
      <c r="B9" s="3"/>
      <c r="C9" s="3"/>
      <c r="D9" s="3"/>
      <c r="E9" s="3"/>
      <c r="F9" s="3"/>
      <c r="G9" s="3"/>
      <c r="H9" s="3"/>
    </row>
    <row r="10" spans="2:8" ht="15">
      <c r="B10" s="3"/>
      <c r="C10" s="3"/>
      <c r="D10" s="3"/>
      <c r="E10" s="3"/>
      <c r="F10" s="3"/>
      <c r="G10" s="3"/>
      <c r="H10" s="3"/>
    </row>
    <row r="11" spans="2:8" ht="22.5" customHeight="1">
      <c r="B11" s="3"/>
      <c r="C11" s="3"/>
      <c r="D11" s="3"/>
      <c r="E11" s="7"/>
      <c r="F11" s="3"/>
      <c r="G11" s="3"/>
      <c r="H11" s="3"/>
    </row>
    <row r="12" spans="2:8" ht="15">
      <c r="B12" s="3"/>
      <c r="C12" s="3"/>
      <c r="E12" s="7"/>
      <c r="F12" s="3"/>
      <c r="G12" s="3"/>
      <c r="H12" s="3"/>
    </row>
    <row r="13" spans="2:8" ht="15">
      <c r="B13" s="3"/>
      <c r="C13" s="3"/>
      <c r="E13" s="3"/>
      <c r="F13" s="3"/>
      <c r="G13" s="3"/>
      <c r="H13" s="3"/>
    </row>
    <row r="16" spans="1:7" ht="27.75">
      <c r="A16" s="73" t="s">
        <v>126</v>
      </c>
      <c r="B16" s="73" t="s">
        <v>51</v>
      </c>
      <c r="C16" s="73"/>
      <c r="D16" s="74" t="s">
        <v>50</v>
      </c>
      <c r="E16" s="74" t="s">
        <v>48</v>
      </c>
      <c r="F16" s="74" t="s">
        <v>49</v>
      </c>
      <c r="G16" s="73" t="s">
        <v>47</v>
      </c>
    </row>
    <row r="17" spans="1:7" ht="27.75">
      <c r="A17" s="75">
        <f>B17*'اطلات اوليه'!G30</f>
        <v>64800000</v>
      </c>
      <c r="B17" s="75">
        <f>SUM(D17:F17)</f>
        <v>216000</v>
      </c>
      <c r="C17" s="76"/>
      <c r="D17" s="75">
        <f>'بودجه توليد'!D16*'اطلات اوليه'!E15</f>
        <v>150000</v>
      </c>
      <c r="E17" s="76" t="s">
        <v>15</v>
      </c>
      <c r="F17" s="75">
        <f>'بودجه توليد'!F16*'اطلات اوليه'!G15</f>
        <v>66000</v>
      </c>
      <c r="G17" s="73">
        <v>110</v>
      </c>
    </row>
    <row r="18" spans="1:7" ht="27.75">
      <c r="A18" s="75">
        <f>B18*'اطلات اوليه'!G31</f>
        <v>36800000</v>
      </c>
      <c r="B18" s="75">
        <f>SUM(D18:F18)</f>
        <v>184000</v>
      </c>
      <c r="C18" s="76"/>
      <c r="D18" s="75">
        <f>'بودجه توليد'!D16*'اطلات اوليه'!E16</f>
        <v>90000</v>
      </c>
      <c r="E18" s="75">
        <f>'بودجه توليد'!E16*'اطلات اوليه'!F16</f>
        <v>50000</v>
      </c>
      <c r="F18" s="75">
        <f>'بودجه توليد'!F16*'اطلات اوليه'!G16</f>
        <v>44000</v>
      </c>
      <c r="G18" s="73">
        <v>50</v>
      </c>
    </row>
    <row r="19" spans="1:7" ht="27.75">
      <c r="A19" s="76">
        <f>B19*'اطلات اوليه'!G32</f>
        <v>25000000</v>
      </c>
      <c r="B19" s="76">
        <f>SUM(D19:F19)</f>
        <v>100000</v>
      </c>
      <c r="C19" s="76"/>
      <c r="D19" s="76" t="s">
        <v>15</v>
      </c>
      <c r="E19" s="75">
        <f>'بودجه توليد'!E16*'اطلات اوليه'!F17</f>
        <v>100000</v>
      </c>
      <c r="F19" s="77" t="s">
        <v>15</v>
      </c>
      <c r="G19" s="73">
        <v>41</v>
      </c>
    </row>
    <row r="20" spans="1:7" ht="27.75">
      <c r="A20" s="76">
        <f>B20*'اطلات اوليه'!G33</f>
        <v>60000000</v>
      </c>
      <c r="B20" s="76">
        <f>SUM(D20:F20)</f>
        <v>150000</v>
      </c>
      <c r="C20" s="76"/>
      <c r="D20" s="76" t="s">
        <v>15</v>
      </c>
      <c r="E20" s="75">
        <f>'بودجه توليد'!E16*'اطلات اوليه'!F18</f>
        <v>150000</v>
      </c>
      <c r="F20" s="77" t="s">
        <v>15</v>
      </c>
      <c r="G20" s="73">
        <v>30</v>
      </c>
    </row>
    <row r="21" spans="1:7" ht="27.75">
      <c r="A21" s="75">
        <f>B21*'اطلات اوليه'!G34</f>
        <v>74750000</v>
      </c>
      <c r="B21" s="75">
        <f>SUM(D21:F21)</f>
        <v>230000</v>
      </c>
      <c r="C21" s="76"/>
      <c r="D21" s="75">
        <f>'بودجه توليد'!D16*'اطلات اوليه'!E19</f>
        <v>120000</v>
      </c>
      <c r="E21" s="76" t="s">
        <v>15</v>
      </c>
      <c r="F21" s="75">
        <f>'بودجه توليد'!F16*'اطلات اوليه'!G19</f>
        <v>110000</v>
      </c>
      <c r="G21" s="73">
        <v>40</v>
      </c>
    </row>
    <row r="22" spans="1:7" ht="27.75">
      <c r="A22" s="75">
        <f>SUM(A17:A21)</f>
        <v>261350000</v>
      </c>
      <c r="B22" s="78"/>
      <c r="C22" s="78"/>
      <c r="D22" s="78"/>
      <c r="E22" s="78"/>
      <c r="F22" s="78"/>
      <c r="G22" s="73" t="s">
        <v>39</v>
      </c>
    </row>
  </sheetData>
  <printOptions/>
  <pageMargins left="0.75" right="0.75" top="1" bottom="1" header="0.5" footer="0.5"/>
  <pageSetup horizontalDpi="600" verticalDpi="600" orientation="portrait" scale="59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5:H26"/>
  <sheetViews>
    <sheetView view="pageBreakPreview" zoomScale="60" zoomScaleNormal="70" workbookViewId="0" topLeftCell="A1">
      <selection activeCell="G15" sqref="G15"/>
    </sheetView>
  </sheetViews>
  <sheetFormatPr defaultColWidth="9.140625" defaultRowHeight="12.75"/>
  <cols>
    <col min="1" max="1" width="23.28125" style="2" customWidth="1"/>
    <col min="2" max="2" width="25.57421875" style="2" customWidth="1"/>
    <col min="3" max="3" width="18.421875" style="2" customWidth="1"/>
    <col min="4" max="4" width="16.57421875" style="2" customWidth="1"/>
    <col min="5" max="5" width="27.28125" style="2" customWidth="1"/>
    <col min="6" max="6" width="28.8515625" style="2" customWidth="1"/>
    <col min="7" max="7" width="48.421875" style="2" customWidth="1"/>
    <col min="8" max="8" width="2.28125" style="2" customWidth="1"/>
    <col min="9" max="17" width="8.8515625" style="2" customWidth="1"/>
    <col min="18" max="18" width="8.8515625" style="6" customWidth="1"/>
  </cols>
  <sheetData>
    <row r="5" ht="12.75"/>
    <row r="6" ht="12.75"/>
    <row r="7" ht="12.75"/>
    <row r="15" ht="12.75">
      <c r="G15" s="8"/>
    </row>
    <row r="18" spans="1:8" ht="35.25">
      <c r="A18" s="71" t="s">
        <v>39</v>
      </c>
      <c r="B18" s="71" t="s">
        <v>52</v>
      </c>
      <c r="C18" s="71" t="s">
        <v>53</v>
      </c>
      <c r="D18" s="71" t="s">
        <v>64</v>
      </c>
      <c r="E18" s="71" t="s">
        <v>54</v>
      </c>
      <c r="F18" s="71" t="s">
        <v>55</v>
      </c>
      <c r="G18" s="41" t="s">
        <v>40</v>
      </c>
      <c r="H18" s="5"/>
    </row>
    <row r="19" spans="1:8" ht="35.25">
      <c r="A19" s="1"/>
      <c r="B19" s="67">
        <f>'بودجه مواد مستقيم'!B21</f>
        <v>230000</v>
      </c>
      <c r="C19" s="68">
        <f>'بودجه مواد مستقيم'!B20</f>
        <v>150000</v>
      </c>
      <c r="D19" s="68">
        <f>'بودجه مواد مستقيم'!B19</f>
        <v>100000</v>
      </c>
      <c r="E19" s="67">
        <f>'بودجه مواد مستقيم'!B18</f>
        <v>184000</v>
      </c>
      <c r="F19" s="67">
        <f>'بودجه مواد مستقيم'!B17</f>
        <v>216000</v>
      </c>
      <c r="G19" s="41" t="s">
        <v>56</v>
      </c>
      <c r="H19" s="5"/>
    </row>
    <row r="20" spans="1:8" ht="35.25">
      <c r="A20" s="1"/>
      <c r="B20" s="68">
        <f>'اطلات اوليه'!E34</f>
        <v>30000</v>
      </c>
      <c r="C20" s="68">
        <f>'اطلات اوليه'!E33</f>
        <v>18000</v>
      </c>
      <c r="D20" s="68">
        <f>'اطلات اوليه'!E32</f>
        <v>15000</v>
      </c>
      <c r="E20" s="68">
        <f>'اطلات اوليه'!E31</f>
        <v>23000</v>
      </c>
      <c r="F20" s="68">
        <f>'اطلات اوليه'!E30</f>
        <v>25000</v>
      </c>
      <c r="G20" s="41" t="s">
        <v>58</v>
      </c>
      <c r="H20" s="5" t="s">
        <v>57</v>
      </c>
    </row>
    <row r="21" spans="1:8" ht="35.25" customHeight="1">
      <c r="A21" s="1"/>
      <c r="B21" s="67">
        <f>B19+B20</f>
        <v>260000</v>
      </c>
      <c r="C21" s="68">
        <f>C19+C20</f>
        <v>168000</v>
      </c>
      <c r="D21" s="68">
        <f>D19+D20</f>
        <v>115000</v>
      </c>
      <c r="E21" s="67">
        <f>E19+E20</f>
        <v>207000</v>
      </c>
      <c r="F21" s="67">
        <f>F19+F20</f>
        <v>241000</v>
      </c>
      <c r="G21" s="41" t="s">
        <v>59</v>
      </c>
      <c r="H21" s="5"/>
    </row>
    <row r="22" spans="1:8" ht="35.25">
      <c r="A22" s="1"/>
      <c r="B22" s="68">
        <f>'اطلات اوليه'!F34</f>
        <v>25000</v>
      </c>
      <c r="C22" s="68">
        <f>'اطلات اوليه'!F33</f>
        <v>18000</v>
      </c>
      <c r="D22" s="68">
        <f>'اطلات اوليه'!F32</f>
        <v>10000</v>
      </c>
      <c r="E22" s="68">
        <f>'اطلات اوليه'!F31</f>
        <v>17000</v>
      </c>
      <c r="F22" s="68">
        <f>'اطلات اوليه'!F30</f>
        <v>21000</v>
      </c>
      <c r="G22" s="41" t="s">
        <v>60</v>
      </c>
      <c r="H22" s="5" t="s">
        <v>15</v>
      </c>
    </row>
    <row r="23" spans="1:8" ht="35.25">
      <c r="A23" s="1"/>
      <c r="B23" s="67">
        <f>B21-B22</f>
        <v>235000</v>
      </c>
      <c r="C23" s="68">
        <f>C21-C22</f>
        <v>150000</v>
      </c>
      <c r="D23" s="68">
        <f>D21-D22</f>
        <v>105000</v>
      </c>
      <c r="E23" s="67">
        <f>E21-E22</f>
        <v>190000</v>
      </c>
      <c r="F23" s="67">
        <f>F21-F22</f>
        <v>220000</v>
      </c>
      <c r="G23" s="41" t="s">
        <v>61</v>
      </c>
      <c r="H23" s="5"/>
    </row>
    <row r="24" spans="1:8" ht="28.5" customHeight="1">
      <c r="A24" s="1"/>
      <c r="B24" s="68">
        <f>'اطلات اوليه'!G34</f>
        <v>325</v>
      </c>
      <c r="C24" s="68">
        <f>'اطلات اوليه'!G33</f>
        <v>400</v>
      </c>
      <c r="D24" s="68">
        <f>'اطلات اوليه'!G32</f>
        <v>250</v>
      </c>
      <c r="E24" s="68">
        <f>'اطلات اوليه'!G31</f>
        <v>200</v>
      </c>
      <c r="F24" s="68">
        <f>'اطلات اوليه'!G30</f>
        <v>300</v>
      </c>
      <c r="G24" s="41" t="s">
        <v>62</v>
      </c>
      <c r="H24" s="5" t="s">
        <v>63</v>
      </c>
    </row>
    <row r="25" spans="1:8" ht="0.75" customHeight="1">
      <c r="A25" s="1"/>
      <c r="B25" s="1"/>
      <c r="C25" s="1"/>
      <c r="D25" s="1"/>
      <c r="E25" s="1"/>
      <c r="F25" s="1"/>
      <c r="G25" s="41"/>
      <c r="H25" s="5"/>
    </row>
    <row r="26" spans="1:8" ht="51.75">
      <c r="A26" s="72">
        <f>SUM(B26:F26)</f>
        <v>266625000</v>
      </c>
      <c r="B26" s="70">
        <f>B23*B24</f>
        <v>76375000</v>
      </c>
      <c r="C26" s="69">
        <f>C24*C23</f>
        <v>60000000</v>
      </c>
      <c r="D26" s="69">
        <f>D24*D23</f>
        <v>26250000</v>
      </c>
      <c r="E26" s="69">
        <f>E24*E23</f>
        <v>38000000</v>
      </c>
      <c r="F26" s="69">
        <f>F24*F23</f>
        <v>66000000</v>
      </c>
      <c r="G26" s="66" t="s">
        <v>39</v>
      </c>
      <c r="H26" s="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3:L24"/>
  <sheetViews>
    <sheetView tabSelected="1" view="pageBreakPreview" zoomScale="60" workbookViewId="0" topLeftCell="A1">
      <selection activeCell="J6" sqref="J6"/>
    </sheetView>
  </sheetViews>
  <sheetFormatPr defaultColWidth="9.140625" defaultRowHeight="12.75"/>
  <cols>
    <col min="1" max="1" width="2.7109375" style="2" customWidth="1"/>
    <col min="2" max="2" width="1.57421875" style="2" customWidth="1"/>
    <col min="3" max="3" width="2.28125" style="2" hidden="1" customWidth="1"/>
    <col min="4" max="4" width="0.2890625" style="2" hidden="1" customWidth="1"/>
    <col min="5" max="5" width="5.421875" style="2" hidden="1" customWidth="1"/>
    <col min="6" max="6" width="40.7109375" style="2" customWidth="1"/>
    <col min="7" max="7" width="0.2890625" style="2" customWidth="1"/>
    <col min="8" max="8" width="43.421875" style="2" customWidth="1"/>
    <col min="9" max="9" width="34.140625" style="2" customWidth="1"/>
    <col min="10" max="10" width="40.00390625" style="2" customWidth="1"/>
    <col min="11" max="11" width="37.28125" style="2" customWidth="1"/>
    <col min="12" max="12" width="2.28125" style="2" customWidth="1"/>
    <col min="13" max="23" width="8.8515625" style="2" customWidth="1"/>
  </cols>
  <sheetData>
    <row r="12" ht="26.25" customHeight="1"/>
    <row r="13" spans="6:12" ht="69">
      <c r="F13" s="56" t="s">
        <v>65</v>
      </c>
      <c r="G13" s="57"/>
      <c r="H13" s="58" t="s">
        <v>5</v>
      </c>
      <c r="I13" s="58" t="s">
        <v>10</v>
      </c>
      <c r="J13" s="58" t="s">
        <v>3</v>
      </c>
      <c r="K13" s="56" t="s">
        <v>40</v>
      </c>
      <c r="L13" s="9"/>
    </row>
    <row r="14" spans="6:12" ht="35.25">
      <c r="F14" s="59"/>
      <c r="G14" s="42"/>
      <c r="H14" s="59">
        <f>'بودجه توليد'!D16</f>
        <v>30000</v>
      </c>
      <c r="I14" s="59">
        <f>'بودجه توليد'!E16</f>
        <v>50000</v>
      </c>
      <c r="J14" s="59">
        <f>'بودجه توليد'!F16</f>
        <v>22000</v>
      </c>
      <c r="K14" s="41" t="s">
        <v>66</v>
      </c>
      <c r="L14" s="4"/>
    </row>
    <row r="15" spans="6:12" ht="35.25">
      <c r="F15" s="59"/>
      <c r="G15" s="42"/>
      <c r="H15" s="59">
        <f>'اطلات اوليه'!F26</f>
        <v>5</v>
      </c>
      <c r="I15" s="59">
        <f>'اطلات اوليه'!F25</f>
        <v>5</v>
      </c>
      <c r="J15" s="59">
        <f>'اطلات اوليه'!F24</f>
        <v>4</v>
      </c>
      <c r="K15" s="41" t="s">
        <v>67</v>
      </c>
      <c r="L15" s="4" t="s">
        <v>71</v>
      </c>
    </row>
    <row r="16" spans="6:12" ht="35.25">
      <c r="F16" s="42"/>
      <c r="G16" s="42"/>
      <c r="H16" s="42">
        <f>H14*H15</f>
        <v>150000</v>
      </c>
      <c r="I16" s="59">
        <f>I14*I15</f>
        <v>250000</v>
      </c>
      <c r="J16" s="60">
        <f>J15*J14</f>
        <v>88000</v>
      </c>
      <c r="K16" s="41" t="s">
        <v>68</v>
      </c>
      <c r="L16" s="4"/>
    </row>
    <row r="17" spans="6:12" ht="35.25">
      <c r="F17" s="42"/>
      <c r="G17" s="42"/>
      <c r="H17" s="42">
        <f>'اطلات اوليه'!E26</f>
        <v>420</v>
      </c>
      <c r="I17" s="59">
        <f>'اطلات اوليه'!E25</f>
        <v>300</v>
      </c>
      <c r="J17" s="60">
        <f>'اطلات اوليه'!E24</f>
        <v>400</v>
      </c>
      <c r="K17" s="41" t="s">
        <v>69</v>
      </c>
      <c r="L17" s="4" t="s">
        <v>71</v>
      </c>
    </row>
    <row r="18" spans="6:12" ht="41.25">
      <c r="F18" s="61">
        <f>SUM(H18:J18)</f>
        <v>173200000</v>
      </c>
      <c r="G18" s="62"/>
      <c r="H18" s="61">
        <f>H16*H17</f>
        <v>63000000</v>
      </c>
      <c r="I18" s="62">
        <f>I16*I17</f>
        <v>75000000</v>
      </c>
      <c r="J18" s="61">
        <f>J16*J17</f>
        <v>35200000</v>
      </c>
      <c r="K18" s="41" t="s">
        <v>70</v>
      </c>
      <c r="L18" s="4"/>
    </row>
    <row r="19" spans="6:11" ht="35.25">
      <c r="F19" s="39"/>
      <c r="G19" s="39"/>
      <c r="H19" s="39"/>
      <c r="I19" s="39"/>
      <c r="J19" s="39"/>
      <c r="K19" s="39"/>
    </row>
    <row r="20" spans="6:11" ht="35.25">
      <c r="F20" s="39"/>
      <c r="G20" s="39"/>
      <c r="H20" s="39"/>
      <c r="I20" s="39"/>
      <c r="J20" s="39"/>
      <c r="K20" s="39"/>
    </row>
    <row r="21" spans="6:11" ht="35.25">
      <c r="F21" s="39"/>
      <c r="G21" s="39"/>
      <c r="H21" s="39"/>
      <c r="I21" s="39"/>
      <c r="J21" s="39"/>
      <c r="K21" s="39"/>
    </row>
    <row r="22" spans="6:11" ht="35.25">
      <c r="F22" s="39"/>
      <c r="G22" s="39"/>
      <c r="H22" s="39"/>
      <c r="I22" s="39"/>
      <c r="J22" s="39"/>
      <c r="K22" s="39"/>
    </row>
    <row r="23" spans="6:11" ht="35.25">
      <c r="F23" s="41" t="s">
        <v>127</v>
      </c>
      <c r="G23" s="41"/>
      <c r="H23" s="41" t="s">
        <v>128</v>
      </c>
      <c r="I23" s="41" t="s">
        <v>117</v>
      </c>
      <c r="J23" s="39"/>
      <c r="K23" s="39"/>
    </row>
    <row r="24" spans="6:11" ht="35.25">
      <c r="F24" s="63">
        <f>H24*I24</f>
        <v>97600000</v>
      </c>
      <c r="G24" s="64"/>
      <c r="H24" s="65">
        <f>SUM(H16:J16)</f>
        <v>488000</v>
      </c>
      <c r="I24" s="63">
        <f>'[1]اطلات اوليه'!J42</f>
        <v>200</v>
      </c>
      <c r="J24" s="39"/>
      <c r="K24" s="39"/>
    </row>
  </sheetData>
  <printOptions/>
  <pageMargins left="0.75" right="0.75" top="1" bottom="1" header="0.5" footer="0.5"/>
  <pageSetup horizontalDpi="600" verticalDpi="600" orientation="portrait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F8:I16"/>
  <sheetViews>
    <sheetView view="pageBreakPreview" zoomScale="60" workbookViewId="0" topLeftCell="B1">
      <selection activeCell="H15" sqref="F15:H15"/>
    </sheetView>
  </sheetViews>
  <sheetFormatPr defaultColWidth="9.140625" defaultRowHeight="12.75"/>
  <cols>
    <col min="1" max="1" width="8.8515625" style="2" hidden="1" customWidth="1"/>
    <col min="2" max="3" width="8.8515625" style="2" customWidth="1"/>
    <col min="4" max="4" width="6.28125" style="2" customWidth="1"/>
    <col min="5" max="5" width="8.8515625" style="2" hidden="1" customWidth="1"/>
    <col min="6" max="6" width="19.8515625" style="2" customWidth="1"/>
    <col min="7" max="7" width="15.140625" style="2" customWidth="1"/>
    <col min="8" max="8" width="22.00390625" style="2" customWidth="1"/>
    <col min="9" max="9" width="53.57421875" style="2" customWidth="1"/>
    <col min="10" max="24" width="8.8515625" style="2" customWidth="1"/>
  </cols>
  <sheetData>
    <row r="8" spans="6:9" ht="35.25">
      <c r="F8" s="30" t="s">
        <v>5</v>
      </c>
      <c r="G8" s="30" t="s">
        <v>10</v>
      </c>
      <c r="H8" s="30" t="s">
        <v>23</v>
      </c>
      <c r="I8" s="30" t="s">
        <v>40</v>
      </c>
    </row>
    <row r="9" spans="6:9" ht="35.25">
      <c r="F9" s="42">
        <f>'اطلات اوليه'!E15*'اطلات اوليه'!G30</f>
        <v>1500</v>
      </c>
      <c r="G9" s="42" t="s">
        <v>15</v>
      </c>
      <c r="H9" s="42">
        <f>'اطلات اوليه'!G15*'اطلات اوليه'!G30</f>
        <v>900</v>
      </c>
      <c r="I9" s="41" t="s">
        <v>72</v>
      </c>
    </row>
    <row r="10" spans="6:9" ht="35.25">
      <c r="F10" s="42">
        <f>'اطلات اوليه'!E16*'اطلات اوليه'!G31</f>
        <v>600</v>
      </c>
      <c r="G10" s="42">
        <f>'اطلات اوليه'!F16*'اطلات اوليه'!G31</f>
        <v>200</v>
      </c>
      <c r="H10" s="42">
        <f>'اطلات اوليه'!G16*'اطلات اوليه'!G31</f>
        <v>400</v>
      </c>
      <c r="I10" s="41" t="s">
        <v>73</v>
      </c>
    </row>
    <row r="11" spans="6:9" ht="35.25">
      <c r="F11" s="42" t="s">
        <v>15</v>
      </c>
      <c r="G11" s="42">
        <f>'اطلات اوليه'!F17*'اطلات اوليه'!G32</f>
        <v>500</v>
      </c>
      <c r="H11" s="42" t="s">
        <v>15</v>
      </c>
      <c r="I11" s="41" t="s">
        <v>64</v>
      </c>
    </row>
    <row r="12" spans="6:9" ht="35.25">
      <c r="F12" s="42" t="s">
        <v>15</v>
      </c>
      <c r="G12" s="42">
        <f>'اطلات اوليه'!G33*'اطلات اوليه'!F18</f>
        <v>1200</v>
      </c>
      <c r="H12" s="42" t="s">
        <v>15</v>
      </c>
      <c r="I12" s="41" t="s">
        <v>53</v>
      </c>
    </row>
    <row r="13" spans="6:9" ht="35.25">
      <c r="F13" s="42">
        <f>'اطلات اوليه'!E19*'اطلات اوليه'!G34</f>
        <v>1300</v>
      </c>
      <c r="G13" s="42" t="s">
        <v>15</v>
      </c>
      <c r="H13" s="42">
        <f>'اطلات اوليه'!G19*'اطلات اوليه'!G34</f>
        <v>1625</v>
      </c>
      <c r="I13" s="41" t="s">
        <v>52</v>
      </c>
    </row>
    <row r="14" spans="6:9" ht="35.25">
      <c r="F14" s="42">
        <f>'اطلات اوليه'!F26*'اطلات اوليه'!E26</f>
        <v>2100</v>
      </c>
      <c r="G14" s="42">
        <f>'اطلات اوليه'!F25*'اطلات اوليه'!E25</f>
        <v>1500</v>
      </c>
      <c r="H14" s="42">
        <f>'اطلات اوليه'!F24*'اطلات اوليه'!E24</f>
        <v>1600</v>
      </c>
      <c r="I14" s="41" t="s">
        <v>74</v>
      </c>
    </row>
    <row r="15" spans="6:9" ht="35.25">
      <c r="F15" s="42">
        <f>'[1]اطلات اوليه'!J42*'[1]اطلات اوليه'!F27</f>
        <v>1000</v>
      </c>
      <c r="G15" s="42">
        <f>'[1]اطلات اوليه'!J42*'[1]اطلات اوليه'!F26</f>
        <v>1000</v>
      </c>
      <c r="H15" s="42">
        <f>'[1]اطلات اوليه'!J42*'[1]اطلات اوليه'!F25</f>
        <v>800</v>
      </c>
      <c r="I15" s="41" t="s">
        <v>75</v>
      </c>
    </row>
    <row r="16" spans="6:9" ht="35.25">
      <c r="F16" s="43">
        <f>SUM(F9:F15)</f>
        <v>6500</v>
      </c>
      <c r="G16" s="43">
        <f>SUM(G9:G15)</f>
        <v>4400</v>
      </c>
      <c r="H16" s="43">
        <f>SUM(H9:H15)</f>
        <v>5325</v>
      </c>
      <c r="I16" s="31"/>
    </row>
  </sheetData>
  <printOptions/>
  <pageMargins left="0.75" right="0.75" top="1" bottom="1" header="0.5" footer="0.5"/>
  <pageSetup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4:J12"/>
  <sheetViews>
    <sheetView view="pageBreakPreview" zoomScale="60" workbookViewId="0" topLeftCell="A1">
      <selection activeCell="I4" sqref="E4:I12"/>
    </sheetView>
  </sheetViews>
  <sheetFormatPr defaultColWidth="9.140625" defaultRowHeight="12.75"/>
  <cols>
    <col min="1" max="1" width="3.7109375" style="2" customWidth="1"/>
    <col min="2" max="2" width="0.2890625" style="2" customWidth="1"/>
    <col min="3" max="3" width="6.57421875" style="2" customWidth="1"/>
    <col min="4" max="4" width="0.2890625" style="2" customWidth="1"/>
    <col min="5" max="5" width="37.00390625" style="2" customWidth="1"/>
    <col min="6" max="6" width="37.140625" style="2" customWidth="1"/>
    <col min="7" max="8" width="8.8515625" style="2" customWidth="1"/>
    <col min="9" max="9" width="34.7109375" style="2" customWidth="1"/>
    <col min="10" max="10" width="1.8515625" style="2" customWidth="1"/>
    <col min="11" max="12" width="8.8515625" style="2" customWidth="1"/>
    <col min="13" max="13" width="8.7109375" style="2" customWidth="1"/>
    <col min="14" max="92" width="8.8515625" style="2" customWidth="1"/>
  </cols>
  <sheetData>
    <row r="4" spans="5:10" ht="35.25">
      <c r="E4" s="42"/>
      <c r="F4" s="42"/>
      <c r="G4" s="29"/>
      <c r="H4" s="29"/>
      <c r="I4" s="29"/>
      <c r="J4" s="4"/>
    </row>
    <row r="5" spans="5:10" ht="35.25">
      <c r="E5" s="44">
        <f>'[1]اطلات اوليه'!C9</f>
        <v>26100000</v>
      </c>
      <c r="F5" s="42"/>
      <c r="G5" s="29"/>
      <c r="H5" s="29"/>
      <c r="I5" s="29" t="s">
        <v>44</v>
      </c>
      <c r="J5" s="4"/>
    </row>
    <row r="6" spans="5:10" ht="35.25">
      <c r="E6" s="42"/>
      <c r="F6" s="45">
        <f>'[1]بودجه مواد مستقيم'!A22</f>
        <v>261350000</v>
      </c>
      <c r="G6" s="29"/>
      <c r="H6" s="29"/>
      <c r="I6" s="29" t="s">
        <v>119</v>
      </c>
      <c r="J6" s="4"/>
    </row>
    <row r="7" spans="5:10" ht="35.25">
      <c r="E7" s="42"/>
      <c r="F7" s="45">
        <f>'[1]بودجه دستمزد مستقيم و سربار'!F18</f>
        <v>173200000</v>
      </c>
      <c r="G7" s="29"/>
      <c r="H7" s="29"/>
      <c r="I7" s="29" t="s">
        <v>120</v>
      </c>
      <c r="J7" s="4"/>
    </row>
    <row r="8" spans="5:10" ht="41.25">
      <c r="E8" s="42"/>
      <c r="F8" s="46">
        <f>'[1]بودجه دستمزد مستقيم و سربار'!F24</f>
        <v>97600000</v>
      </c>
      <c r="G8" s="29"/>
      <c r="H8" s="29"/>
      <c r="I8" s="29" t="s">
        <v>121</v>
      </c>
      <c r="J8" s="4"/>
    </row>
    <row r="9" spans="5:10" ht="41.25">
      <c r="E9" s="47">
        <f>SUM(F6:F8)</f>
        <v>532150000</v>
      </c>
      <c r="F9" s="42"/>
      <c r="G9" s="29"/>
      <c r="H9" s="29"/>
      <c r="I9" s="29" t="s">
        <v>122</v>
      </c>
      <c r="J9" s="4" t="s">
        <v>57</v>
      </c>
    </row>
    <row r="10" spans="5:10" ht="35.25">
      <c r="E10" s="45">
        <f>E9+E5</f>
        <v>558250000</v>
      </c>
      <c r="F10" s="42"/>
      <c r="G10" s="29"/>
      <c r="H10" s="29"/>
      <c r="I10" s="29" t="s">
        <v>123</v>
      </c>
      <c r="J10" s="4"/>
    </row>
    <row r="11" spans="5:10" ht="35.25">
      <c r="E11" s="48">
        <f>'[1]بودجه موجوديهاي اخر دوره'!E8</f>
        <v>158250000</v>
      </c>
      <c r="F11" s="42"/>
      <c r="G11" s="29"/>
      <c r="H11" s="29"/>
      <c r="I11" s="29" t="s">
        <v>124</v>
      </c>
      <c r="J11" s="4" t="s">
        <v>15</v>
      </c>
    </row>
    <row r="12" spans="5:10" ht="41.25">
      <c r="E12" s="46">
        <f>E10-E11</f>
        <v>400000000</v>
      </c>
      <c r="F12" s="42"/>
      <c r="G12" s="29"/>
      <c r="H12" s="29"/>
      <c r="I12" s="29" t="s">
        <v>125</v>
      </c>
      <c r="J12" s="4"/>
    </row>
  </sheetData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5:J19"/>
  <sheetViews>
    <sheetView view="pageBreakPreview" zoomScale="60" workbookViewId="0" topLeftCell="C1">
      <selection activeCell="H9" sqref="H9"/>
    </sheetView>
  </sheetViews>
  <sheetFormatPr defaultColWidth="9.140625" defaultRowHeight="12.75"/>
  <cols>
    <col min="1" max="2" width="8.8515625" style="2" hidden="1" customWidth="1"/>
    <col min="3" max="3" width="6.00390625" style="2" customWidth="1"/>
    <col min="4" max="4" width="5.00390625" style="2" customWidth="1"/>
    <col min="5" max="5" width="26.00390625" style="2" customWidth="1"/>
    <col min="6" max="6" width="20.8515625" style="2" customWidth="1"/>
    <col min="7" max="7" width="24.57421875" style="2" customWidth="1"/>
    <col min="8" max="8" width="26.00390625" style="2" customWidth="1"/>
    <col min="9" max="9" width="36.00390625" style="2" customWidth="1"/>
    <col min="10" max="10" width="2.57421875" style="2" customWidth="1"/>
    <col min="11" max="21" width="8.8515625" style="2" customWidth="1"/>
  </cols>
  <sheetData>
    <row r="5" spans="5:10" ht="35.25">
      <c r="E5" s="41" t="s">
        <v>114</v>
      </c>
      <c r="F5" s="41" t="s">
        <v>5</v>
      </c>
      <c r="G5" s="41" t="s">
        <v>10</v>
      </c>
      <c r="H5" s="41" t="s">
        <v>3</v>
      </c>
      <c r="I5" s="41" t="s">
        <v>40</v>
      </c>
      <c r="J5" s="31"/>
    </row>
    <row r="6" spans="5:10" ht="35.25">
      <c r="E6" s="42"/>
      <c r="F6" s="42">
        <f>'اطلات اوليه'!E8</f>
        <v>6000</v>
      </c>
      <c r="G6" s="42">
        <f>'اطلات اوليه'!E7</f>
        <v>15000</v>
      </c>
      <c r="H6" s="42">
        <f>'اطلات اوليه'!E6</f>
        <v>10000</v>
      </c>
      <c r="I6" s="31" t="s">
        <v>31</v>
      </c>
      <c r="J6" s="31"/>
    </row>
    <row r="7" spans="5:10" ht="35.25">
      <c r="E7" s="42"/>
      <c r="F7" s="42">
        <f>'بهاي تمام شده يك واحد'!F16</f>
        <v>6500</v>
      </c>
      <c r="G7" s="42">
        <f>'بهاي تمام شده يك واحد'!G16</f>
        <v>4400</v>
      </c>
      <c r="H7" s="42">
        <f>'بهاي تمام شده يك واحد'!H16</f>
        <v>5325</v>
      </c>
      <c r="I7" s="31" t="s">
        <v>115</v>
      </c>
      <c r="J7" s="31" t="s">
        <v>71</v>
      </c>
    </row>
    <row r="8" spans="5:10" ht="35.25">
      <c r="E8" s="43">
        <f>SUM(F8:H8)</f>
        <v>158250000</v>
      </c>
      <c r="F8" s="43">
        <f>F6*F7</f>
        <v>39000000</v>
      </c>
      <c r="G8" s="43">
        <f>G6*G7</f>
        <v>66000000</v>
      </c>
      <c r="H8" s="43">
        <f>H6*H7</f>
        <v>53250000</v>
      </c>
      <c r="I8" s="31" t="s">
        <v>116</v>
      </c>
      <c r="J8" s="31"/>
    </row>
    <row r="9" spans="5:10" ht="35.25">
      <c r="E9" s="39"/>
      <c r="F9" s="39"/>
      <c r="G9" s="39"/>
      <c r="H9" s="39"/>
      <c r="I9" s="39"/>
      <c r="J9" s="39"/>
    </row>
    <row r="10" spans="5:10" ht="35.25">
      <c r="E10" s="39"/>
      <c r="F10" s="39"/>
      <c r="G10" s="39"/>
      <c r="H10" s="39"/>
      <c r="I10" s="39"/>
      <c r="J10" s="39"/>
    </row>
    <row r="11" spans="5:10" ht="35.25">
      <c r="E11" s="39"/>
      <c r="F11" s="39"/>
      <c r="G11" s="39"/>
      <c r="H11" s="39"/>
      <c r="I11" s="39"/>
      <c r="J11" s="39"/>
    </row>
    <row r="12" spans="5:10" ht="35.25">
      <c r="E12" s="39"/>
      <c r="F12" s="39"/>
      <c r="G12" s="39"/>
      <c r="H12" s="39"/>
      <c r="I12" s="39"/>
      <c r="J12" s="39"/>
    </row>
    <row r="13" spans="5:10" ht="35.25">
      <c r="E13" s="39"/>
      <c r="F13" s="41" t="s">
        <v>118</v>
      </c>
      <c r="G13" s="41" t="s">
        <v>117</v>
      </c>
      <c r="H13" s="41" t="s">
        <v>19</v>
      </c>
      <c r="I13" s="41" t="s">
        <v>47</v>
      </c>
      <c r="J13" s="39"/>
    </row>
    <row r="14" spans="5:10" ht="35.25">
      <c r="E14" s="39"/>
      <c r="F14" s="42">
        <f>G14*H14</f>
        <v>7500000</v>
      </c>
      <c r="G14" s="42">
        <f>'اطلات اوليه'!G30</f>
        <v>300</v>
      </c>
      <c r="H14" s="42">
        <f>'اطلات اوليه'!E30</f>
        <v>25000</v>
      </c>
      <c r="I14" s="41" t="s">
        <v>55</v>
      </c>
      <c r="J14" s="39"/>
    </row>
    <row r="15" spans="5:10" ht="35.25">
      <c r="E15" s="39"/>
      <c r="F15" s="42">
        <f>G15*H15</f>
        <v>4600000</v>
      </c>
      <c r="G15" s="42">
        <f>'اطلات اوليه'!G31</f>
        <v>200</v>
      </c>
      <c r="H15" s="42">
        <f>'اطلات اوليه'!E31</f>
        <v>23000</v>
      </c>
      <c r="I15" s="41" t="s">
        <v>54</v>
      </c>
      <c r="J15" s="39"/>
    </row>
    <row r="16" spans="5:10" ht="35.25">
      <c r="E16" s="39"/>
      <c r="F16" s="42">
        <f>G16*H16</f>
        <v>3750000</v>
      </c>
      <c r="G16" s="42">
        <f>'اطلات اوليه'!G32</f>
        <v>250</v>
      </c>
      <c r="H16" s="42">
        <f>'اطلات اوليه'!E32</f>
        <v>15000</v>
      </c>
      <c r="I16" s="41" t="s">
        <v>64</v>
      </c>
      <c r="J16" s="39"/>
    </row>
    <row r="17" spans="5:10" ht="35.25">
      <c r="E17" s="39"/>
      <c r="F17" s="42">
        <f>G17*H17</f>
        <v>7200000</v>
      </c>
      <c r="G17" s="42">
        <f>'اطلات اوليه'!G33</f>
        <v>400</v>
      </c>
      <c r="H17" s="42">
        <f>'اطلات اوليه'!E33</f>
        <v>18000</v>
      </c>
      <c r="I17" s="41" t="s">
        <v>53</v>
      </c>
      <c r="J17" s="39"/>
    </row>
    <row r="18" spans="5:10" ht="35.25">
      <c r="E18" s="39"/>
      <c r="F18" s="42">
        <f>G18*H18</f>
        <v>9750000</v>
      </c>
      <c r="G18" s="42">
        <f>'اطلات اوليه'!G34</f>
        <v>325</v>
      </c>
      <c r="H18" s="42">
        <f>'اطلات اوليه'!E34</f>
        <v>30000</v>
      </c>
      <c r="I18" s="41" t="s">
        <v>52</v>
      </c>
      <c r="J18" s="39"/>
    </row>
    <row r="19" spans="5:10" ht="35.25">
      <c r="E19" s="39"/>
      <c r="F19" s="43">
        <f>SUM(F14:F18)</f>
        <v>32800000</v>
      </c>
      <c r="G19" s="42"/>
      <c r="H19" s="42"/>
      <c r="I19" s="41" t="s">
        <v>39</v>
      </c>
      <c r="J19" s="39"/>
    </row>
  </sheetData>
  <printOptions/>
  <pageMargins left="0.75" right="0.75" top="1" bottom="1" header="0.5" footer="0.5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Asre no</dc:creator>
  <cp:keywords/>
  <dc:description/>
  <cp:lastModifiedBy>a</cp:lastModifiedBy>
  <cp:lastPrinted>2006-01-15T18:48:55Z</cp:lastPrinted>
  <dcterms:created xsi:type="dcterms:W3CDTF">2004-06-03T06:06:35Z</dcterms:created>
  <dcterms:modified xsi:type="dcterms:W3CDTF">2006-01-15T18:57:05Z</dcterms:modified>
  <cp:category/>
  <cp:version/>
  <cp:contentType/>
  <cp:contentStatus/>
</cp:coreProperties>
</file>