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85" yWindow="0" windowWidth="6015" windowHeight="7320" tabRatio="430" activeTab="2"/>
  </bookViews>
  <sheets>
    <sheet name="معرفي" sheetId="1" r:id="rId1"/>
    <sheet name="اطلاعات اوليه" sheetId="2" r:id="rId2"/>
    <sheet name="بودجه جامع" sheetId="3" r:id="rId3"/>
  </sheets>
  <definedNames/>
  <calcPr fullCalcOnLoad="1"/>
</workbook>
</file>

<file path=xl/sharedStrings.xml><?xml version="1.0" encoding="utf-8"?>
<sst xmlns="http://schemas.openxmlformats.org/spreadsheetml/2006/main" count="271" uniqueCount="191">
  <si>
    <t>را دارد</t>
  </si>
  <si>
    <t>كار درجريان موجودي ناچيز بوده و لذا ناديده كرفته مي شود</t>
  </si>
  <si>
    <t>موجودي موادوكالاي ساخته شده به روش فايفو انجام مي شود ،وبهاي تمام شده يك واحد مواد خريداري شده و كالاي ساخته شده  فروش رفته شده در سرتاسر</t>
  </si>
  <si>
    <t>سال بودجه بدون تغيير باقي  مي ماند.</t>
  </si>
  <si>
    <t xml:space="preserve">براي محاسبه هزينه هاي محصول همه هزينه هاي ثابت متغير تخصيص مي يابد.اطلاعات مربوطبه مواد و غيره به شرح زير ميباشد:  </t>
  </si>
  <si>
    <t xml:space="preserve">مواد مستقيم </t>
  </si>
  <si>
    <t>دستمزد مستقيم</t>
  </si>
  <si>
    <t>اطلاعات مربوط توليد</t>
  </si>
  <si>
    <t>ساعت كار مستقيم</t>
  </si>
  <si>
    <t>همه هزينه هاي مستقيم  توليدي از جنبه هاي واحد  توليد شده متغيراند و اطلاعات اضافي براي سال 1380به شرح زير است .</t>
  </si>
  <si>
    <t xml:space="preserve">تعداد فروش مورد انتظار </t>
  </si>
  <si>
    <t>قيمت فروش</t>
  </si>
  <si>
    <t>موجودي پايان دوره لازم</t>
  </si>
  <si>
    <t>موجودي لازم اول دوره</t>
  </si>
  <si>
    <t>ارزش موجودي اول دوره</t>
  </si>
  <si>
    <t>موادمستقيم:</t>
  </si>
  <si>
    <t xml:space="preserve">موجودي اول دوره </t>
  </si>
  <si>
    <t>موجودي پايان دوره</t>
  </si>
  <si>
    <t>براساس سطح توليد مورد انتظارمدير اعتقاد دارد هزينه هاي زير در سال 1381به شرح زير است:</t>
  </si>
  <si>
    <t>سربار توليد متغير</t>
  </si>
  <si>
    <t>سربار توليد ثابت</t>
  </si>
  <si>
    <t>هزينه هاي سربار بخش غير توليدي :</t>
  </si>
  <si>
    <t>متغير</t>
  </si>
  <si>
    <t>تحقيق توسعه و طراحي</t>
  </si>
  <si>
    <t>بازاريابي</t>
  </si>
  <si>
    <t>توزيع فروش</t>
  </si>
  <si>
    <t>خدمات به مشتريان</t>
  </si>
  <si>
    <t>اداري</t>
  </si>
  <si>
    <t>جمع</t>
  </si>
  <si>
    <t>ثابت</t>
  </si>
  <si>
    <t>جمع كل هزينه ها</t>
  </si>
  <si>
    <t>براساس اين اطلاعات و همچنين ترازنامه شركت و اطلاعات مربوط به وضعيت نقد شركت  مطلوبست بودجه جامع شركت مذكور.</t>
  </si>
  <si>
    <t>دارايي جاري:</t>
  </si>
  <si>
    <t>نقد</t>
  </si>
  <si>
    <t>ح دريافتني</t>
  </si>
  <si>
    <t>مواد مستقيم</t>
  </si>
  <si>
    <t>كالاي ساخته شده</t>
  </si>
  <si>
    <t>جمع دارايي جاري</t>
  </si>
  <si>
    <t>زمين</t>
  </si>
  <si>
    <t>ساختمان وتجهيزات</t>
  </si>
  <si>
    <t>استهلاك انباشته</t>
  </si>
  <si>
    <t>جمع دارايي ثابت</t>
  </si>
  <si>
    <t>جمع كل دارايي</t>
  </si>
  <si>
    <t>بدهي و حقوق صاحبان سهام</t>
  </si>
  <si>
    <t>ح پرداختني</t>
  </si>
  <si>
    <t>ماليات پرداختني</t>
  </si>
  <si>
    <t>سهام عادي</t>
  </si>
  <si>
    <t>سودانباشته</t>
  </si>
  <si>
    <t xml:space="preserve">ترازنامه    </t>
  </si>
  <si>
    <t>شركت بودجه نقدي را براي 4 دوره 3ماهه تعيين ميكند و اطلاعات مربوط به شرح زير است:</t>
  </si>
  <si>
    <t>شرح</t>
  </si>
  <si>
    <t>وجه نقد جمع اوري شده بابت فروش</t>
  </si>
  <si>
    <t>پرداخت بابت حقوق</t>
  </si>
  <si>
    <t>ماليات بردرامد</t>
  </si>
  <si>
    <t>پرداخت بابت ساير هزينه ها</t>
  </si>
  <si>
    <t>پرداخت بابت خريد ماشين الات</t>
  </si>
  <si>
    <t>اين شركت علاقه مند است كه حداقل هرماه 35000 دلار حداقل هر ماه مانده پايان دوره داشته باشد و در صورت مازاد يا كمبود از بانك با نرخ 12%</t>
  </si>
  <si>
    <t>درماه استقراض واهد نمود.</t>
  </si>
  <si>
    <t xml:space="preserve">فرض كنيد دريافت 198000 وپرداخت اقساط در سه قسط به مبالغ 62000و130000و6000ودر پرداخت هاي مذكور 12% بهره درپرداخت هاي مزبور بايد </t>
  </si>
  <si>
    <t>درنظر گرفته شود.</t>
  </si>
  <si>
    <t xml:space="preserve">وماليات ماهانه 187944 دلاراست </t>
  </si>
  <si>
    <t>مطلوبست تهيه بودجه جامع:</t>
  </si>
  <si>
    <t xml:space="preserve">اول </t>
  </si>
  <si>
    <t>دوم</t>
  </si>
  <si>
    <t>سوم</t>
  </si>
  <si>
    <t>چهارم</t>
  </si>
  <si>
    <t>بودجه فروش</t>
  </si>
  <si>
    <t>محصول</t>
  </si>
  <si>
    <t>تعداد</t>
  </si>
  <si>
    <t>نرخ</t>
  </si>
  <si>
    <t>مبلغ</t>
  </si>
  <si>
    <t>بودجه توليد</t>
  </si>
  <si>
    <t>فروش</t>
  </si>
  <si>
    <t>موجودي لازم پايان دوره</t>
  </si>
  <si>
    <t>توليد</t>
  </si>
  <si>
    <t>بودجه مقدار وريال مصرف مواد مستقيم</t>
  </si>
  <si>
    <t xml:space="preserve">موادمصرفي در توليد </t>
  </si>
  <si>
    <t>موجودي اول دوره</t>
  </si>
  <si>
    <t>مواد مصرفي از محل خريد</t>
  </si>
  <si>
    <t>نرخ هر كيلو</t>
  </si>
  <si>
    <t>هزينه مواد مصرفي از محل خريد</t>
  </si>
  <si>
    <t>مبلغ موجودي اول دوره</t>
  </si>
  <si>
    <t>ارزش مواد مصرفي</t>
  </si>
  <si>
    <t>بودجه مقدار و ريال خريد مواد مستقيم</t>
  </si>
  <si>
    <t>مصرف در توليد</t>
  </si>
  <si>
    <t xml:space="preserve">موجودي لازم پايان دوره </t>
  </si>
  <si>
    <t>مواد لازم</t>
  </si>
  <si>
    <t>موجودي ااول دوره</t>
  </si>
  <si>
    <t>مقدار خريد</t>
  </si>
  <si>
    <t xml:space="preserve">نرخ خريد </t>
  </si>
  <si>
    <t>هزينه خريد</t>
  </si>
  <si>
    <t>بودجه دستمزد مستقيم</t>
  </si>
  <si>
    <t>زمان</t>
  </si>
  <si>
    <t>كل زمان</t>
  </si>
  <si>
    <t>جمع هزينه</t>
  </si>
  <si>
    <t>بخش سربار متغير:</t>
  </si>
  <si>
    <t>ملزومات</t>
  </si>
  <si>
    <t>دستمزد غير مستقيم</t>
  </si>
  <si>
    <t>هزينه هاي جانبي دستمزد</t>
  </si>
  <si>
    <t xml:space="preserve">برق </t>
  </si>
  <si>
    <t>تعميرو نگهداري</t>
  </si>
  <si>
    <t>بخش سربار ثابت</t>
  </si>
  <si>
    <t xml:space="preserve">استهلاك </t>
  </si>
  <si>
    <t>ماليات اموال</t>
  </si>
  <si>
    <t>سرپرستي</t>
  </si>
  <si>
    <t>تعمير ونگهداري</t>
  </si>
  <si>
    <t xml:space="preserve">جمع </t>
  </si>
  <si>
    <t xml:space="preserve">جمع كل </t>
  </si>
  <si>
    <t xml:space="preserve">بودجه هزينه سربار </t>
  </si>
  <si>
    <t>بودجه هزينه سربار در سطح 30000 ساعت كار مستقيم</t>
  </si>
  <si>
    <t>به شرح فوق است :</t>
  </si>
  <si>
    <t>نرخ جذب سربار</t>
  </si>
  <si>
    <t>براي هر يك ساعت</t>
  </si>
  <si>
    <t xml:space="preserve">محصول </t>
  </si>
  <si>
    <t>دستمزد</t>
  </si>
  <si>
    <t>سربار</t>
  </si>
  <si>
    <t>بودجه موجودي ها</t>
  </si>
  <si>
    <t>مواداوليه</t>
  </si>
  <si>
    <t xml:space="preserve">مقدار </t>
  </si>
  <si>
    <t>بودجه قيمت تمام شده كالاي فروش رفته</t>
  </si>
  <si>
    <t>مواد مستقيم مصرف شده</t>
  </si>
  <si>
    <t xml:space="preserve">دستمزد </t>
  </si>
  <si>
    <t>كالاي اماده فروش</t>
  </si>
  <si>
    <t>موجودي كالاي ساخته شده</t>
  </si>
  <si>
    <t>بهاي تمام شده كالاي فروش رفته</t>
  </si>
  <si>
    <t>بودجه ساير هزينه ها</t>
  </si>
  <si>
    <t>هزينه هاي متغير</t>
  </si>
  <si>
    <t>طراحي و تحقيق</t>
  </si>
  <si>
    <t>بازار يابي</t>
  </si>
  <si>
    <t>توزيع و فروش</t>
  </si>
  <si>
    <t>خدمات مشتري</t>
  </si>
  <si>
    <t>هزينه هاي ثابت</t>
  </si>
  <si>
    <t>جمع كل</t>
  </si>
  <si>
    <t>بسمي تعالي</t>
  </si>
  <si>
    <t>بودجه سود زيان</t>
  </si>
  <si>
    <t>قيمت تمام شده كالاي فروش رفته</t>
  </si>
  <si>
    <t>سود ناويژه عمليات</t>
  </si>
  <si>
    <t>هزينه توسعه</t>
  </si>
  <si>
    <t>هزينه بازاريابي</t>
  </si>
  <si>
    <t>هزينه توزيع وفروش</t>
  </si>
  <si>
    <t>خدمات</t>
  </si>
  <si>
    <t>سودخالص عملياتي</t>
  </si>
  <si>
    <t>جمع هزينه ها</t>
  </si>
  <si>
    <t>هزينه ها</t>
  </si>
  <si>
    <t>مانده اول دوره</t>
  </si>
  <si>
    <t>دريافتي</t>
  </si>
  <si>
    <t>خريد موادمستقيم</t>
  </si>
  <si>
    <t>پرداخت حقوق</t>
  </si>
  <si>
    <t>پرداخت ماليات</t>
  </si>
  <si>
    <t>ساير هزينه ها</t>
  </si>
  <si>
    <t>جمع پرداخت ها</t>
  </si>
  <si>
    <t>مانده لازم وجه نقد</t>
  </si>
  <si>
    <t xml:space="preserve">مازاد كسري وجه </t>
  </si>
  <si>
    <t>استقراض</t>
  </si>
  <si>
    <t>باز پرداخت</t>
  </si>
  <si>
    <t>بهره پرداختني</t>
  </si>
  <si>
    <t>جمع تامين مالي</t>
  </si>
  <si>
    <t>مانده وجه نقد پايان دوره</t>
  </si>
  <si>
    <t>اول</t>
  </si>
  <si>
    <t>جمع دريافتي</t>
  </si>
  <si>
    <t>پرداخت بابت ماشين الات</t>
  </si>
  <si>
    <t>بودجه نقدي</t>
  </si>
  <si>
    <t>دارايي جاري</t>
  </si>
  <si>
    <t xml:space="preserve">نقد </t>
  </si>
  <si>
    <t>مواد اوليه</t>
  </si>
  <si>
    <t>دارايي عير جاري</t>
  </si>
  <si>
    <t xml:space="preserve">زمين </t>
  </si>
  <si>
    <t>ساختمان</t>
  </si>
  <si>
    <t>جمع داراييها</t>
  </si>
  <si>
    <t>جمع غير جاري</t>
  </si>
  <si>
    <t>بدهيها</t>
  </si>
  <si>
    <t>بدهي جاري</t>
  </si>
  <si>
    <t>جمع حقوق صاحبان سهام</t>
  </si>
  <si>
    <t>جمع بدهي و سرمايه</t>
  </si>
  <si>
    <t>جمع بدهي جاري</t>
  </si>
  <si>
    <t>حقوق صاحبان سهام</t>
  </si>
  <si>
    <t>شركت تيك با استفاده از دانش تخصصي و دو الياژ فلزي 2 قطعه هواپيما را مي سازد قطعه الف وب اين شركت قصد تهيه بودجه جامع با استفاده از اطلاعات زير رادارد</t>
  </si>
  <si>
    <t xml:space="preserve">تنها مبلغ درامد شركت فروش دو قطعه الف وب مي باشد </t>
  </si>
  <si>
    <t>ماده 200</t>
  </si>
  <si>
    <t>ماده201</t>
  </si>
  <si>
    <t>محصول ا لف</t>
  </si>
  <si>
    <t>محصول ب</t>
  </si>
  <si>
    <t>الف</t>
  </si>
  <si>
    <t>ب</t>
  </si>
  <si>
    <t>الغ زير است:</t>
  </si>
  <si>
    <t>ماده 201</t>
  </si>
  <si>
    <t>ماده200</t>
  </si>
  <si>
    <t>مانده مواد 200</t>
  </si>
  <si>
    <t>مانده مواد201</t>
  </si>
  <si>
    <t xml:space="preserve">                                            بودجه ترازنامه</t>
  </si>
  <si>
    <t xml:space="preserve">    بودجه قيمت تمام شده هر واحد كالاي ساخته شده </t>
  </si>
</sst>
</file>

<file path=xl/styles.xml><?xml version="1.0" encoding="utf-8"?>
<styleSheet xmlns="http://schemas.openxmlformats.org/spreadsheetml/2006/main">
  <numFmts count="25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&quot;ر.س.&quot;\ #,##0_-;&quot;ر.س.&quot;\ #,##0\-"/>
    <numFmt numFmtId="165" formatCode="&quot;ر.س.&quot;\ #,##0_-;[Red]&quot;ر.س.&quot;\ #,##0\-"/>
    <numFmt numFmtId="166" formatCode="&quot;ر.س.&quot;\ #,##0.00_-;&quot;ر.س.&quot;\ #,##0.00\-"/>
    <numFmt numFmtId="167" formatCode="&quot;ر.س.&quot;\ #,##0.00_-;[Red]&quot;ر.س.&quot;\ #,##0.00\-"/>
    <numFmt numFmtId="168" formatCode="_-&quot;ر.س.&quot;\ * #,##0_-;_-&quot;ر.س.&quot;\ * #,##0\-;_-&quot;ر.س.&quot;\ * &quot;-&quot;_-;_-@_-"/>
    <numFmt numFmtId="169" formatCode="_-&quot;ر.س.&quot;\ * #,##0.00_-;_-&quot;ر.س.&quot;\ * #,##0.00\-;_-&quot;ر.س.&quot;\ * &quot;-&quot;??_-;_-@_-"/>
    <numFmt numFmtId="170" formatCode="&quot;ريال&quot;\ #,##0;\-&quot;ريال&quot;\ #,##0"/>
    <numFmt numFmtId="171" formatCode="&quot;ريال&quot;\ #,##0;[Red]\-&quot;ريال&quot;\ #,##0"/>
    <numFmt numFmtId="172" formatCode="&quot;ريال&quot;\ #,##0.00;\-&quot;ريال&quot;\ #,##0.00"/>
    <numFmt numFmtId="173" formatCode="&quot;ريال&quot;\ #,##0.00;[Red]\-&quot;ريال&quot;\ #,##0.00"/>
    <numFmt numFmtId="174" formatCode="_-&quot;ريال&quot;\ * #,##0_-;\-&quot;ريال&quot;\ * #,##0_-;_-&quot;ريال&quot;\ * &quot;-&quot;_-;_-@_-"/>
    <numFmt numFmtId="175" formatCode="_-* #,##0_-;\-* #,##0_-;_-* &quot;-&quot;_-;_-@_-"/>
    <numFmt numFmtId="176" formatCode="_-&quot;ريال&quot;\ * #,##0.00_-;\-&quot;ريال&quot;\ * #,##0.00_-;_-&quot;ريال&quot;\ * &quot;-&quot;??_-;_-@_-"/>
    <numFmt numFmtId="177" formatCode="_-* #,##0.00_-;\-* #,##0.00_-;_-* &quot;-&quot;??_-;_-@_-"/>
    <numFmt numFmtId="178" formatCode="&quot;ريال&quot;\ #,##0"/>
    <numFmt numFmtId="179" formatCode="&quot;ريال&quot;\ #,##0;[Red]&quot;ريال&quot;\ #,##0"/>
    <numFmt numFmtId="180" formatCode="0.0"/>
  </numFmts>
  <fonts count="17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8"/>
      <name val="Arial"/>
      <family val="0"/>
    </font>
    <font>
      <b/>
      <i/>
      <sz val="8"/>
      <name val="Arial"/>
      <family val="2"/>
    </font>
    <font>
      <sz val="8.5"/>
      <name val="Arial"/>
      <family val="0"/>
    </font>
    <font>
      <sz val="8.75"/>
      <name val="Arial"/>
      <family val="0"/>
    </font>
    <font>
      <b/>
      <i/>
      <sz val="8.75"/>
      <name val="Arial"/>
      <family val="2"/>
    </font>
    <font>
      <i/>
      <sz val="8.75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8"/>
      <color indexed="8"/>
      <name val="Arial"/>
      <family val="2"/>
    </font>
    <font>
      <sz val="8"/>
      <color indexed="11"/>
      <name val="Arial"/>
      <family val="2"/>
    </font>
    <font>
      <b/>
      <i/>
      <sz val="11"/>
      <name val="Arial"/>
      <family val="2"/>
    </font>
    <font>
      <sz val="10"/>
      <color indexed="11"/>
      <name val="Arial"/>
      <family val="2"/>
    </font>
    <font>
      <sz val="12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uble">
        <color indexed="37"/>
      </left>
      <right>
        <color indexed="63"/>
      </right>
      <top style="double">
        <color indexed="37"/>
      </top>
      <bottom>
        <color indexed="63"/>
      </bottom>
    </border>
    <border>
      <left>
        <color indexed="63"/>
      </left>
      <right>
        <color indexed="63"/>
      </right>
      <top style="double">
        <color indexed="37"/>
      </top>
      <bottom>
        <color indexed="63"/>
      </bottom>
    </border>
    <border>
      <left>
        <color indexed="63"/>
      </left>
      <right style="double">
        <color indexed="37"/>
      </right>
      <top style="double">
        <color indexed="37"/>
      </top>
      <bottom>
        <color indexed="63"/>
      </bottom>
    </border>
    <border>
      <left style="double">
        <color indexed="3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37"/>
      </right>
      <top>
        <color indexed="63"/>
      </top>
      <bottom>
        <color indexed="63"/>
      </bottom>
    </border>
    <border>
      <left style="double">
        <color indexed="37"/>
      </left>
      <right>
        <color indexed="63"/>
      </right>
      <top>
        <color indexed="63"/>
      </top>
      <bottom style="double">
        <color indexed="37"/>
      </bottom>
    </border>
    <border>
      <left>
        <color indexed="63"/>
      </left>
      <right>
        <color indexed="63"/>
      </right>
      <top>
        <color indexed="63"/>
      </top>
      <bottom style="double">
        <color indexed="37"/>
      </bottom>
    </border>
    <border>
      <left>
        <color indexed="63"/>
      </left>
      <right style="double">
        <color indexed="37"/>
      </right>
      <top>
        <color indexed="63"/>
      </top>
      <bottom style="double">
        <color indexed="37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7">
    <xf numFmtId="0" fontId="0" fillId="0" borderId="0" xfId="0" applyAlignment="1">
      <alignment/>
    </xf>
    <xf numFmtId="0" fontId="1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 readingOrder="2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readingOrder="2"/>
    </xf>
    <xf numFmtId="0" fontId="2" fillId="2" borderId="0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2" fillId="2" borderId="6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0" xfId="0" applyFont="1" applyFill="1" applyBorder="1" applyAlignment="1">
      <alignment horizontal="left" readingOrder="2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readingOrder="2"/>
    </xf>
    <xf numFmtId="0" fontId="2" fillId="2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readingOrder="2"/>
    </xf>
    <xf numFmtId="0" fontId="2" fillId="2" borderId="13" xfId="0" applyFont="1" applyFill="1" applyBorder="1" applyAlignment="1">
      <alignment/>
    </xf>
    <xf numFmtId="0" fontId="2" fillId="2" borderId="14" xfId="0" applyFont="1" applyFill="1" applyBorder="1" applyAlignment="1">
      <alignment/>
    </xf>
    <xf numFmtId="0" fontId="2" fillId="2" borderId="15" xfId="0" applyFont="1" applyFill="1" applyBorder="1" applyAlignment="1">
      <alignment/>
    </xf>
    <xf numFmtId="0" fontId="2" fillId="0" borderId="14" xfId="0" applyFont="1" applyFill="1" applyBorder="1" applyAlignment="1">
      <alignment readingOrder="2"/>
    </xf>
    <xf numFmtId="0" fontId="2" fillId="0" borderId="10" xfId="0" applyFont="1" applyFill="1" applyBorder="1" applyAlignment="1">
      <alignment/>
    </xf>
    <xf numFmtId="0" fontId="2" fillId="2" borderId="16" xfId="0" applyFont="1" applyFill="1" applyBorder="1" applyAlignment="1">
      <alignment/>
    </xf>
    <xf numFmtId="0" fontId="2" fillId="2" borderId="17" xfId="0" applyFont="1" applyFill="1" applyBorder="1" applyAlignment="1">
      <alignment/>
    </xf>
    <xf numFmtId="0" fontId="2" fillId="0" borderId="0" xfId="0" applyFont="1" applyFill="1" applyBorder="1" applyAlignment="1">
      <alignment readingOrder="2"/>
    </xf>
    <xf numFmtId="0" fontId="2" fillId="0" borderId="3" xfId="0" applyFont="1" applyFill="1" applyBorder="1" applyAlignment="1">
      <alignment readingOrder="2"/>
    </xf>
    <xf numFmtId="0" fontId="2" fillId="2" borderId="18" xfId="0" applyFont="1" applyFill="1" applyBorder="1" applyAlignment="1">
      <alignment/>
    </xf>
    <xf numFmtId="0" fontId="2" fillId="2" borderId="12" xfId="0" applyFont="1" applyFill="1" applyBorder="1" applyAlignment="1">
      <alignment/>
    </xf>
    <xf numFmtId="0" fontId="2" fillId="2" borderId="19" xfId="0" applyFont="1" applyFill="1" applyBorder="1" applyAlignment="1">
      <alignment/>
    </xf>
    <xf numFmtId="0" fontId="2" fillId="2" borderId="20" xfId="0" applyFont="1" applyFill="1" applyBorder="1" applyAlignment="1">
      <alignment/>
    </xf>
    <xf numFmtId="0" fontId="2" fillId="2" borderId="9" xfId="0" applyFont="1" applyFill="1" applyBorder="1" applyAlignment="1">
      <alignment/>
    </xf>
    <xf numFmtId="0" fontId="2" fillId="2" borderId="21" xfId="0" applyFont="1" applyFill="1" applyBorder="1" applyAlignment="1">
      <alignment horizontal="center"/>
    </xf>
    <xf numFmtId="0" fontId="2" fillId="2" borderId="21" xfId="0" applyFont="1" applyFill="1" applyBorder="1" applyAlignment="1">
      <alignment/>
    </xf>
    <xf numFmtId="0" fontId="2" fillId="2" borderId="15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readingOrder="2"/>
    </xf>
    <xf numFmtId="0" fontId="2" fillId="2" borderId="17" xfId="0" applyFont="1" applyFill="1" applyBorder="1" applyAlignment="1">
      <alignment horizontal="center"/>
    </xf>
    <xf numFmtId="0" fontId="2" fillId="2" borderId="22" xfId="0" applyFont="1" applyFill="1" applyBorder="1" applyAlignment="1">
      <alignment/>
    </xf>
    <xf numFmtId="0" fontId="2" fillId="2" borderId="13" xfId="0" applyFont="1" applyFill="1" applyBorder="1" applyAlignment="1">
      <alignment horizontal="right"/>
    </xf>
    <xf numFmtId="0" fontId="2" fillId="2" borderId="15" xfId="0" applyFont="1" applyFill="1" applyBorder="1" applyAlignment="1">
      <alignment horizontal="right"/>
    </xf>
    <xf numFmtId="0" fontId="2" fillId="0" borderId="14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right"/>
    </xf>
    <xf numFmtId="0" fontId="2" fillId="2" borderId="17" xfId="0" applyFont="1" applyFill="1" applyBorder="1" applyAlignment="1">
      <alignment horizontal="right"/>
    </xf>
    <xf numFmtId="0" fontId="2" fillId="0" borderId="13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right" readingOrder="2"/>
    </xf>
    <xf numFmtId="0" fontId="2" fillId="2" borderId="3" xfId="0" applyFont="1" applyFill="1" applyBorder="1" applyAlignment="1">
      <alignment horizontal="center" readingOrder="2"/>
    </xf>
    <xf numFmtId="0" fontId="2" fillId="2" borderId="3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center"/>
    </xf>
    <xf numFmtId="1" fontId="2" fillId="2" borderId="0" xfId="0" applyNumberFormat="1" applyFont="1" applyFill="1" applyBorder="1" applyAlignment="1">
      <alignment readingOrder="2"/>
    </xf>
    <xf numFmtId="0" fontId="2" fillId="2" borderId="0" xfId="0" applyFont="1" applyFill="1" applyBorder="1" applyAlignment="1">
      <alignment readingOrder="2"/>
    </xf>
    <xf numFmtId="0" fontId="2" fillId="2" borderId="3" xfId="0" applyFont="1" applyFill="1" applyBorder="1" applyAlignment="1">
      <alignment readingOrder="2"/>
    </xf>
    <xf numFmtId="0" fontId="2" fillId="2" borderId="21" xfId="0" applyFont="1" applyFill="1" applyBorder="1" applyAlignment="1">
      <alignment readingOrder="2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right"/>
    </xf>
    <xf numFmtId="0" fontId="2" fillId="2" borderId="8" xfId="0" applyFont="1" applyFill="1" applyBorder="1" applyAlignment="1">
      <alignment readingOrder="2"/>
    </xf>
    <xf numFmtId="0" fontId="10" fillId="2" borderId="22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14" xfId="0" applyFont="1" applyFill="1" applyBorder="1" applyAlignment="1">
      <alignment readingOrder="2"/>
    </xf>
    <xf numFmtId="0" fontId="2" fillId="2" borderId="10" xfId="0" applyFont="1" applyFill="1" applyBorder="1" applyAlignment="1">
      <alignment/>
    </xf>
    <xf numFmtId="1" fontId="2" fillId="2" borderId="0" xfId="0" applyNumberFormat="1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4" fillId="3" borderId="23" xfId="0" applyFont="1" applyFill="1" applyBorder="1" applyAlignment="1">
      <alignment/>
    </xf>
    <xf numFmtId="0" fontId="4" fillId="3" borderId="24" xfId="0" applyFont="1" applyFill="1" applyBorder="1" applyAlignment="1">
      <alignment/>
    </xf>
    <xf numFmtId="0" fontId="12" fillId="3" borderId="24" xfId="0" applyFont="1" applyFill="1" applyBorder="1" applyAlignment="1">
      <alignment/>
    </xf>
    <xf numFmtId="0" fontId="4" fillId="3" borderId="25" xfId="0" applyFont="1" applyFill="1" applyBorder="1" applyAlignment="1">
      <alignment/>
    </xf>
    <xf numFmtId="0" fontId="4" fillId="3" borderId="26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4" fillId="3" borderId="27" xfId="0" applyFont="1" applyFill="1" applyBorder="1" applyAlignment="1">
      <alignment/>
    </xf>
    <xf numFmtId="0" fontId="4" fillId="3" borderId="28" xfId="0" applyFont="1" applyFill="1" applyBorder="1" applyAlignment="1">
      <alignment/>
    </xf>
    <xf numFmtId="0" fontId="4" fillId="3" borderId="29" xfId="0" applyFont="1" applyFill="1" applyBorder="1" applyAlignment="1">
      <alignment/>
    </xf>
    <xf numFmtId="0" fontId="4" fillId="3" borderId="30" xfId="0" applyFont="1" applyFill="1" applyBorder="1" applyAlignment="1">
      <alignment/>
    </xf>
    <xf numFmtId="0" fontId="13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center" readingOrder="2"/>
    </xf>
    <xf numFmtId="1" fontId="2" fillId="2" borderId="31" xfId="0" applyNumberFormat="1" applyFont="1" applyFill="1" applyBorder="1" applyAlignment="1">
      <alignment readingOrder="2"/>
    </xf>
    <xf numFmtId="0" fontId="2" fillId="2" borderId="31" xfId="0" applyFont="1" applyFill="1" applyBorder="1" applyAlignment="1">
      <alignment readingOrder="2"/>
    </xf>
    <xf numFmtId="1" fontId="2" fillId="2" borderId="32" xfId="0" applyNumberFormat="1" applyFont="1" applyFill="1" applyBorder="1" applyAlignment="1">
      <alignment readingOrder="2"/>
    </xf>
    <xf numFmtId="1" fontId="2" fillId="2" borderId="33" xfId="0" applyNumberFormat="1" applyFont="1" applyFill="1" applyBorder="1" applyAlignment="1">
      <alignment readingOrder="2"/>
    </xf>
    <xf numFmtId="1" fontId="2" fillId="2" borderId="34" xfId="0" applyNumberFormat="1" applyFont="1" applyFill="1" applyBorder="1" applyAlignment="1">
      <alignment readingOrder="2"/>
    </xf>
    <xf numFmtId="0" fontId="2" fillId="2" borderId="35" xfId="0" applyFont="1" applyFill="1" applyBorder="1" applyAlignment="1">
      <alignment readingOrder="2"/>
    </xf>
    <xf numFmtId="0" fontId="2" fillId="2" borderId="36" xfId="0" applyFont="1" applyFill="1" applyBorder="1" applyAlignment="1">
      <alignment readingOrder="2"/>
    </xf>
    <xf numFmtId="1" fontId="2" fillId="2" borderId="35" xfId="0" applyNumberFormat="1" applyFont="1" applyFill="1" applyBorder="1" applyAlignment="1">
      <alignment readingOrder="2"/>
    </xf>
    <xf numFmtId="1" fontId="2" fillId="2" borderId="36" xfId="0" applyNumberFormat="1" applyFont="1" applyFill="1" applyBorder="1" applyAlignment="1">
      <alignment readingOrder="2"/>
    </xf>
    <xf numFmtId="0" fontId="0" fillId="2" borderId="0" xfId="0" applyFont="1" applyFill="1" applyBorder="1" applyAlignment="1">
      <alignment/>
    </xf>
    <xf numFmtId="0" fontId="15" fillId="2" borderId="0" xfId="0" applyFont="1" applyFill="1" applyBorder="1" applyAlignment="1">
      <alignment/>
    </xf>
    <xf numFmtId="0" fontId="1" fillId="3" borderId="20" xfId="0" applyFont="1" applyFill="1" applyBorder="1" applyAlignment="1">
      <alignment/>
    </xf>
    <xf numFmtId="0" fontId="1" fillId="3" borderId="9" xfId="0" applyFont="1" applyFill="1" applyBorder="1" applyAlignment="1">
      <alignment/>
    </xf>
    <xf numFmtId="0" fontId="1" fillId="3" borderId="21" xfId="0" applyFont="1" applyFill="1" applyBorder="1" applyAlignment="1">
      <alignment/>
    </xf>
    <xf numFmtId="0" fontId="1" fillId="2" borderId="13" xfId="0" applyFont="1" applyFill="1" applyBorder="1" applyAlignment="1">
      <alignment/>
    </xf>
    <xf numFmtId="179" fontId="1" fillId="2" borderId="14" xfId="0" applyNumberFormat="1" applyFont="1" applyFill="1" applyBorder="1" applyAlignment="1">
      <alignment horizontal="center"/>
    </xf>
    <xf numFmtId="178" fontId="1" fillId="2" borderId="14" xfId="0" applyNumberFormat="1" applyFont="1" applyFill="1" applyBorder="1" applyAlignment="1">
      <alignment horizontal="center"/>
    </xf>
    <xf numFmtId="0" fontId="1" fillId="2" borderId="14" xfId="0" applyFont="1" applyFill="1" applyBorder="1" applyAlignment="1">
      <alignment/>
    </xf>
    <xf numFmtId="0" fontId="1" fillId="2" borderId="10" xfId="0" applyFont="1" applyFill="1" applyBorder="1" applyAlignment="1">
      <alignment/>
    </xf>
    <xf numFmtId="0" fontId="1" fillId="2" borderId="18" xfId="0" applyFont="1" applyFill="1" applyBorder="1" applyAlignment="1">
      <alignment/>
    </xf>
    <xf numFmtId="0" fontId="1" fillId="2" borderId="12" xfId="0" applyFont="1" applyFill="1" applyBorder="1" applyAlignment="1">
      <alignment horizontal="center" readingOrder="2"/>
    </xf>
    <xf numFmtId="0" fontId="1" fillId="2" borderId="12" xfId="0" applyFont="1" applyFill="1" applyBorder="1" applyAlignment="1">
      <alignment/>
    </xf>
    <xf numFmtId="0" fontId="1" fillId="2" borderId="37" xfId="0" applyFont="1" applyFill="1" applyBorder="1" applyAlignment="1">
      <alignment/>
    </xf>
    <xf numFmtId="0" fontId="1" fillId="2" borderId="20" xfId="0" applyFont="1" applyFill="1" applyBorder="1" applyAlignment="1">
      <alignment/>
    </xf>
    <xf numFmtId="0" fontId="1" fillId="2" borderId="9" xfId="0" applyFont="1" applyFill="1" applyBorder="1" applyAlignment="1">
      <alignment/>
    </xf>
    <xf numFmtId="0" fontId="1" fillId="2" borderId="21" xfId="0" applyFont="1" applyFill="1" applyBorder="1" applyAlignment="1">
      <alignment/>
    </xf>
    <xf numFmtId="0" fontId="1" fillId="2" borderId="13" xfId="0" applyFont="1" applyFill="1" applyBorder="1" applyAlignment="1">
      <alignment readingOrder="2"/>
    </xf>
    <xf numFmtId="0" fontId="1" fillId="2" borderId="14" xfId="0" applyFont="1" applyFill="1" applyBorder="1" applyAlignment="1">
      <alignment readingOrder="2"/>
    </xf>
    <xf numFmtId="0" fontId="1" fillId="2" borderId="16" xfId="0" applyFont="1" applyFill="1" applyBorder="1" applyAlignment="1">
      <alignment readingOrder="2"/>
    </xf>
    <xf numFmtId="0" fontId="1" fillId="2" borderId="0" xfId="0" applyFont="1" applyFill="1" applyBorder="1" applyAlignment="1">
      <alignment readingOrder="2"/>
    </xf>
    <xf numFmtId="0" fontId="1" fillId="2" borderId="3" xfId="0" applyFont="1" applyFill="1" applyBorder="1" applyAlignment="1">
      <alignment/>
    </xf>
    <xf numFmtId="0" fontId="1" fillId="2" borderId="18" xfId="0" applyFont="1" applyFill="1" applyBorder="1" applyAlignment="1">
      <alignment readingOrder="2"/>
    </xf>
    <xf numFmtId="0" fontId="1" fillId="2" borderId="12" xfId="0" applyFont="1" applyFill="1" applyBorder="1" applyAlignment="1">
      <alignment readingOrder="2"/>
    </xf>
    <xf numFmtId="0" fontId="1" fillId="3" borderId="20" xfId="0" applyFont="1" applyFill="1" applyBorder="1" applyAlignment="1">
      <alignment horizontal="center" readingOrder="1"/>
    </xf>
    <xf numFmtId="0" fontId="1" fillId="3" borderId="9" xfId="0" applyFont="1" applyFill="1" applyBorder="1" applyAlignment="1">
      <alignment horizontal="center"/>
    </xf>
    <xf numFmtId="0" fontId="1" fillId="3" borderId="20" xfId="0" applyFont="1" applyFill="1" applyBorder="1" applyAlignment="1">
      <alignment readingOrder="2"/>
    </xf>
    <xf numFmtId="0" fontId="1" fillId="3" borderId="9" xfId="0" applyFont="1" applyFill="1" applyBorder="1" applyAlignment="1">
      <alignment readingOrder="2"/>
    </xf>
    <xf numFmtId="0" fontId="1" fillId="3" borderId="38" xfId="0" applyFont="1" applyFill="1" applyBorder="1" applyAlignment="1">
      <alignment readingOrder="2"/>
    </xf>
    <xf numFmtId="0" fontId="1" fillId="0" borderId="13" xfId="0" applyFont="1" applyFill="1" applyBorder="1" applyAlignment="1">
      <alignment/>
    </xf>
    <xf numFmtId="0" fontId="1" fillId="0" borderId="14" xfId="0" applyFont="1" applyFill="1" applyBorder="1" applyAlignment="1">
      <alignment readingOrder="2"/>
    </xf>
    <xf numFmtId="0" fontId="1" fillId="0" borderId="14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2" borderId="2" xfId="0" applyFont="1" applyFill="1" applyBorder="1" applyAlignment="1">
      <alignment readingOrder="2"/>
    </xf>
    <xf numFmtId="0" fontId="1" fillId="0" borderId="16" xfId="0" applyFont="1" applyFill="1" applyBorder="1" applyAlignment="1">
      <alignment/>
    </xf>
    <xf numFmtId="0" fontId="1" fillId="0" borderId="0" xfId="0" applyFont="1" applyFill="1" applyBorder="1" applyAlignment="1">
      <alignment readingOrder="2"/>
    </xf>
    <xf numFmtId="0" fontId="1" fillId="0" borderId="0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2" xfId="0" applyFont="1" applyFill="1" applyBorder="1" applyAlignment="1">
      <alignment readingOrder="2"/>
    </xf>
    <xf numFmtId="0" fontId="1" fillId="0" borderId="12" xfId="0" applyFont="1" applyFill="1" applyBorder="1" applyAlignment="1">
      <alignment/>
    </xf>
    <xf numFmtId="0" fontId="1" fillId="0" borderId="37" xfId="0" applyFont="1" applyFill="1" applyBorder="1" applyAlignment="1">
      <alignment/>
    </xf>
    <xf numFmtId="0" fontId="1" fillId="2" borderId="39" xfId="0" applyFont="1" applyFill="1" applyBorder="1" applyAlignment="1">
      <alignment readingOrder="2"/>
    </xf>
    <xf numFmtId="0" fontId="1" fillId="2" borderId="4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" fillId="2" borderId="40" xfId="0" applyFont="1" applyFill="1" applyBorder="1" applyAlignment="1">
      <alignment readingOrder="2"/>
    </xf>
    <xf numFmtId="0" fontId="1" fillId="2" borderId="6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1" fillId="3" borderId="38" xfId="0" applyFont="1" applyFill="1" applyBorder="1" applyAlignment="1">
      <alignment/>
    </xf>
    <xf numFmtId="0" fontId="1" fillId="3" borderId="13" xfId="0" applyFont="1" applyFill="1" applyBorder="1" applyAlignment="1">
      <alignment/>
    </xf>
    <xf numFmtId="0" fontId="1" fillId="3" borderId="14" xfId="0" applyFont="1" applyFill="1" applyBorder="1" applyAlignment="1">
      <alignment/>
    </xf>
    <xf numFmtId="0" fontId="1" fillId="3" borderId="10" xfId="0" applyFont="1" applyFill="1" applyBorder="1" applyAlignment="1">
      <alignment/>
    </xf>
    <xf numFmtId="0" fontId="1" fillId="3" borderId="18" xfId="0" applyFont="1" applyFill="1" applyBorder="1" applyAlignment="1">
      <alignment/>
    </xf>
    <xf numFmtId="0" fontId="1" fillId="3" borderId="12" xfId="0" applyFont="1" applyFill="1" applyBorder="1" applyAlignment="1">
      <alignment/>
    </xf>
    <xf numFmtId="0" fontId="1" fillId="3" borderId="37" xfId="0" applyFont="1" applyFill="1" applyBorder="1" applyAlignment="1">
      <alignment/>
    </xf>
    <xf numFmtId="0" fontId="1" fillId="2" borderId="17" xfId="0" applyFont="1" applyFill="1" applyBorder="1" applyAlignment="1">
      <alignment/>
    </xf>
    <xf numFmtId="0" fontId="1" fillId="2" borderId="15" xfId="0" applyFont="1" applyFill="1" applyBorder="1" applyAlignment="1">
      <alignment/>
    </xf>
    <xf numFmtId="1" fontId="1" fillId="2" borderId="0" xfId="0" applyNumberFormat="1" applyFont="1" applyFill="1" applyBorder="1" applyAlignment="1">
      <alignment readingOrder="2"/>
    </xf>
    <xf numFmtId="1" fontId="16" fillId="2" borderId="0" xfId="0" applyNumberFormat="1" applyFont="1" applyFill="1" applyBorder="1" applyAlignment="1">
      <alignment horizontal="center" readingOrder="2"/>
    </xf>
    <xf numFmtId="0" fontId="16" fillId="2" borderId="41" xfId="0" applyFont="1" applyFill="1" applyBorder="1" applyAlignment="1">
      <alignment readingOrder="2"/>
    </xf>
    <xf numFmtId="0" fontId="1" fillId="2" borderId="19" xfId="0" applyFont="1" applyFill="1" applyBorder="1" applyAlignment="1">
      <alignment/>
    </xf>
    <xf numFmtId="1" fontId="16" fillId="2" borderId="42" xfId="0" applyNumberFormat="1" applyFont="1" applyFill="1" applyBorder="1" applyAlignment="1">
      <alignment readingOrder="2"/>
    </xf>
    <xf numFmtId="0" fontId="1" fillId="3" borderId="20" xfId="0" applyFont="1" applyFill="1" applyBorder="1" applyAlignment="1">
      <alignment horizontal="center"/>
    </xf>
    <xf numFmtId="0" fontId="1" fillId="2" borderId="43" xfId="0" applyFont="1" applyFill="1" applyBorder="1" applyAlignment="1">
      <alignment/>
    </xf>
    <xf numFmtId="0" fontId="1" fillId="2" borderId="44" xfId="0" applyFont="1" applyFill="1" applyBorder="1" applyAlignment="1">
      <alignment/>
    </xf>
    <xf numFmtId="0" fontId="1" fillId="2" borderId="45" xfId="0" applyFont="1" applyFill="1" applyBorder="1" applyAlignment="1">
      <alignment/>
    </xf>
    <xf numFmtId="0" fontId="16" fillId="2" borderId="0" xfId="0" applyFont="1" applyFill="1" applyBorder="1" applyAlignment="1">
      <alignment/>
    </xf>
    <xf numFmtId="1" fontId="1" fillId="2" borderId="0" xfId="0" applyNumberFormat="1" applyFont="1" applyFill="1" applyBorder="1" applyAlignment="1">
      <alignment/>
    </xf>
    <xf numFmtId="0" fontId="2" fillId="2" borderId="9" xfId="0" applyFont="1" applyFill="1" applyBorder="1" applyAlignment="1">
      <alignment horizontal="center" readingOrder="2"/>
    </xf>
    <xf numFmtId="0" fontId="2" fillId="2" borderId="46" xfId="0" applyFont="1" applyFill="1" applyBorder="1" applyAlignment="1">
      <alignment/>
    </xf>
    <xf numFmtId="0" fontId="2" fillId="2" borderId="47" xfId="0" applyFont="1" applyFill="1" applyBorder="1" applyAlignment="1">
      <alignment/>
    </xf>
    <xf numFmtId="0" fontId="2" fillId="2" borderId="7" xfId="0" applyFont="1" applyFill="1" applyBorder="1" applyAlignment="1">
      <alignment readingOrder="2"/>
    </xf>
    <xf numFmtId="1" fontId="2" fillId="2" borderId="3" xfId="0" applyNumberFormat="1" applyFont="1" applyFill="1" applyBorder="1" applyAlignment="1">
      <alignment readingOrder="2"/>
    </xf>
    <xf numFmtId="0" fontId="2" fillId="4" borderId="20" xfId="0" applyFont="1" applyFill="1" applyBorder="1" applyAlignment="1">
      <alignment/>
    </xf>
    <xf numFmtId="0" fontId="2" fillId="4" borderId="9" xfId="0" applyFont="1" applyFill="1" applyBorder="1" applyAlignment="1">
      <alignment/>
    </xf>
    <xf numFmtId="0" fontId="3" fillId="4" borderId="9" xfId="0" applyFont="1" applyFill="1" applyBorder="1" applyAlignment="1">
      <alignment/>
    </xf>
    <xf numFmtId="0" fontId="2" fillId="4" borderId="21" xfId="0" applyFont="1" applyFill="1" applyBorder="1" applyAlignment="1">
      <alignment/>
    </xf>
    <xf numFmtId="0" fontId="3" fillId="4" borderId="20" xfId="0" applyFont="1" applyFill="1" applyBorder="1" applyAlignment="1">
      <alignment/>
    </xf>
    <xf numFmtId="0" fontId="3" fillId="4" borderId="21" xfId="0" applyFont="1" applyFill="1" applyBorder="1" applyAlignment="1">
      <alignment/>
    </xf>
    <xf numFmtId="0" fontId="11" fillId="4" borderId="9" xfId="0" applyFont="1" applyFill="1" applyBorder="1" applyAlignment="1">
      <alignment/>
    </xf>
    <xf numFmtId="0" fontId="2" fillId="4" borderId="13" xfId="0" applyFont="1" applyFill="1" applyBorder="1" applyAlignment="1">
      <alignment/>
    </xf>
    <xf numFmtId="0" fontId="2" fillId="4" borderId="14" xfId="0" applyFont="1" applyFill="1" applyBorder="1" applyAlignment="1">
      <alignment/>
    </xf>
    <xf numFmtId="0" fontId="2" fillId="4" borderId="10" xfId="0" applyFont="1" applyFill="1" applyBorder="1" applyAlignment="1">
      <alignment/>
    </xf>
    <xf numFmtId="0" fontId="2" fillId="4" borderId="18" xfId="0" applyFont="1" applyFill="1" applyBorder="1" applyAlignment="1">
      <alignment/>
    </xf>
    <xf numFmtId="0" fontId="2" fillId="4" borderId="12" xfId="0" applyFont="1" applyFill="1" applyBorder="1" applyAlignment="1">
      <alignment/>
    </xf>
    <xf numFmtId="0" fontId="2" fillId="4" borderId="37" xfId="0" applyFont="1" applyFill="1" applyBorder="1" applyAlignment="1">
      <alignment/>
    </xf>
    <xf numFmtId="1" fontId="2" fillId="4" borderId="14" xfId="0" applyNumberFormat="1" applyFont="1" applyFill="1" applyBorder="1" applyAlignment="1">
      <alignment readingOrder="2"/>
    </xf>
    <xf numFmtId="0" fontId="2" fillId="4" borderId="16" xfId="0" applyFont="1" applyFill="1" applyBorder="1" applyAlignment="1">
      <alignment/>
    </xf>
    <xf numFmtId="0" fontId="2" fillId="4" borderId="0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1" fontId="2" fillId="4" borderId="0" xfId="0" applyNumberFormat="1" applyFont="1" applyFill="1" applyBorder="1" applyAlignment="1">
      <alignment readingOrder="2"/>
    </xf>
    <xf numFmtId="0" fontId="2" fillId="4" borderId="3" xfId="0" applyFont="1" applyFill="1" applyBorder="1" applyAlignment="1">
      <alignment/>
    </xf>
    <xf numFmtId="0" fontId="2" fillId="0" borderId="48" xfId="0" applyFont="1" applyFill="1" applyBorder="1" applyAlignment="1">
      <alignment horizontal="center"/>
    </xf>
    <xf numFmtId="0" fontId="2" fillId="0" borderId="49" xfId="0" applyFont="1" applyFill="1" applyBorder="1" applyAlignment="1">
      <alignment horizontal="right"/>
    </xf>
    <xf numFmtId="0" fontId="2" fillId="0" borderId="50" xfId="0" applyFont="1" applyFill="1" applyBorder="1" applyAlignment="1">
      <alignment horizontal="right" readingOrder="2"/>
    </xf>
    <xf numFmtId="0" fontId="2" fillId="0" borderId="50" xfId="0" applyFont="1" applyFill="1" applyBorder="1" applyAlignment="1">
      <alignment horizontal="center" readingOrder="2"/>
    </xf>
    <xf numFmtId="0" fontId="2" fillId="0" borderId="49" xfId="0" applyFont="1" applyFill="1" applyBorder="1" applyAlignment="1">
      <alignment horizontal="center" readingOrder="2"/>
    </xf>
    <xf numFmtId="0" fontId="2" fillId="2" borderId="37" xfId="0" applyFont="1" applyFill="1" applyBorder="1" applyAlignment="1">
      <alignment readingOrder="2"/>
    </xf>
    <xf numFmtId="0" fontId="14" fillId="2" borderId="16" xfId="0" applyFont="1" applyFill="1" applyBorder="1" applyAlignment="1">
      <alignment/>
    </xf>
    <xf numFmtId="0" fontId="14" fillId="2" borderId="12" xfId="0" applyFont="1" applyFill="1" applyBorder="1" applyAlignment="1">
      <alignment/>
    </xf>
    <xf numFmtId="0" fontId="2" fillId="4" borderId="35" xfId="0" applyFont="1" applyFill="1" applyBorder="1" applyAlignment="1">
      <alignment readingOrder="2"/>
    </xf>
    <xf numFmtId="0" fontId="2" fillId="4" borderId="31" xfId="0" applyFont="1" applyFill="1" applyBorder="1" applyAlignment="1">
      <alignment readingOrder="2"/>
    </xf>
    <xf numFmtId="0" fontId="2" fillId="4" borderId="36" xfId="0" applyFont="1" applyFill="1" applyBorder="1" applyAlignment="1">
      <alignment readingOrder="2"/>
    </xf>
    <xf numFmtId="1" fontId="2" fillId="4" borderId="51" xfId="0" applyNumberFormat="1" applyFont="1" applyFill="1" applyBorder="1" applyAlignment="1">
      <alignment readingOrder="2"/>
    </xf>
    <xf numFmtId="1" fontId="2" fillId="4" borderId="52" xfId="0" applyNumberFormat="1" applyFont="1" applyFill="1" applyBorder="1" applyAlignment="1">
      <alignment readingOrder="2"/>
    </xf>
    <xf numFmtId="1" fontId="2" fillId="4" borderId="53" xfId="0" applyNumberFormat="1" applyFont="1" applyFill="1" applyBorder="1" applyAlignment="1">
      <alignment readingOrder="2"/>
    </xf>
    <xf numFmtId="0" fontId="2" fillId="2" borderId="54" xfId="0" applyFont="1" applyFill="1" applyBorder="1" applyAlignment="1">
      <alignment/>
    </xf>
    <xf numFmtId="1" fontId="2" fillId="2" borderId="17" xfId="0" applyNumberFormat="1" applyFont="1" applyFill="1" applyBorder="1" applyAlignment="1">
      <alignment readingOrder="2"/>
    </xf>
    <xf numFmtId="0" fontId="2" fillId="2" borderId="17" xfId="0" applyFont="1" applyFill="1" applyBorder="1" applyAlignment="1">
      <alignment readingOrder="2"/>
    </xf>
    <xf numFmtId="0" fontId="2" fillId="2" borderId="22" xfId="0" applyFont="1" applyFill="1" applyBorder="1" applyAlignment="1">
      <alignment readingOrder="2"/>
    </xf>
    <xf numFmtId="0" fontId="2" fillId="2" borderId="55" xfId="0" applyFont="1" applyFill="1" applyBorder="1" applyAlignment="1">
      <alignment readingOrder="2"/>
    </xf>
    <xf numFmtId="0" fontId="2" fillId="2" borderId="56" xfId="0" applyFont="1" applyFill="1" applyBorder="1" applyAlignment="1">
      <alignment/>
    </xf>
    <xf numFmtId="0" fontId="2" fillId="2" borderId="57" xfId="0" applyFont="1" applyFill="1" applyBorder="1" applyAlignment="1">
      <alignment/>
    </xf>
    <xf numFmtId="0" fontId="2" fillId="2" borderId="55" xfId="0" applyFont="1" applyFill="1" applyBorder="1" applyAlignment="1">
      <alignment/>
    </xf>
    <xf numFmtId="1" fontId="2" fillId="4" borderId="38" xfId="0" applyNumberFormat="1" applyFont="1" applyFill="1" applyBorder="1" applyAlignment="1">
      <alignment readingOrder="2"/>
    </xf>
    <xf numFmtId="0" fontId="2" fillId="4" borderId="15" xfId="0" applyFont="1" applyFill="1" applyBorder="1" applyAlignment="1">
      <alignment/>
    </xf>
    <xf numFmtId="0" fontId="2" fillId="4" borderId="22" xfId="0" applyFont="1" applyFill="1" applyBorder="1" applyAlignment="1">
      <alignment/>
    </xf>
    <xf numFmtId="1" fontId="2" fillId="4" borderId="21" xfId="0" applyNumberFormat="1" applyFont="1" applyFill="1" applyBorder="1" applyAlignment="1">
      <alignment readingOrder="2"/>
    </xf>
    <xf numFmtId="0" fontId="2" fillId="4" borderId="21" xfId="0" applyFont="1" applyFill="1" applyBorder="1" applyAlignment="1">
      <alignment readingOrder="2"/>
    </xf>
    <xf numFmtId="1" fontId="2" fillId="4" borderId="9" xfId="0" applyNumberFormat="1" applyFont="1" applyFill="1" applyBorder="1" applyAlignment="1">
      <alignment readingOrder="2"/>
    </xf>
    <xf numFmtId="0" fontId="2" fillId="4" borderId="48" xfId="0" applyFont="1" applyFill="1" applyBorder="1" applyAlignment="1">
      <alignment/>
    </xf>
    <xf numFmtId="0" fontId="2" fillId="4" borderId="49" xfId="0" applyFont="1" applyFill="1" applyBorder="1" applyAlignment="1">
      <alignment/>
    </xf>
    <xf numFmtId="0" fontId="2" fillId="4" borderId="50" xfId="0" applyFont="1" applyFill="1" applyBorder="1" applyAlignment="1">
      <alignment readingOrder="2"/>
    </xf>
    <xf numFmtId="0" fontId="2" fillId="4" borderId="49" xfId="0" applyFont="1" applyFill="1" applyBorder="1" applyAlignment="1">
      <alignment readingOrder="2"/>
    </xf>
    <xf numFmtId="0" fontId="2" fillId="2" borderId="20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right"/>
    </xf>
    <xf numFmtId="0" fontId="2" fillId="2" borderId="21" xfId="0" applyFont="1" applyFill="1" applyBorder="1" applyAlignment="1">
      <alignment horizontal="right"/>
    </xf>
    <xf numFmtId="0" fontId="2" fillId="2" borderId="9" xfId="0" applyFont="1" applyFill="1" applyBorder="1" applyAlignment="1">
      <alignment horizontal="right" readingOrder="2"/>
    </xf>
    <xf numFmtId="0" fontId="2" fillId="2" borderId="21" xfId="0" applyFont="1" applyFill="1" applyBorder="1" applyAlignment="1">
      <alignment horizontal="center" readingOrder="2"/>
    </xf>
    <xf numFmtId="0" fontId="2" fillId="2" borderId="8" xfId="0" applyFont="1" applyFill="1" applyBorder="1" applyAlignment="1">
      <alignment/>
    </xf>
    <xf numFmtId="0" fontId="2" fillId="2" borderId="9" xfId="0" applyFont="1" applyFill="1" applyBorder="1" applyAlignment="1">
      <alignment readingOrder="2"/>
    </xf>
    <xf numFmtId="0" fontId="2" fillId="2" borderId="38" xfId="0" applyFont="1" applyFill="1" applyBorder="1" applyAlignment="1">
      <alignment/>
    </xf>
    <xf numFmtId="0" fontId="2" fillId="2" borderId="38" xfId="0" applyFont="1" applyFill="1" applyBorder="1" applyAlignment="1">
      <alignment readingOrder="2"/>
    </xf>
    <xf numFmtId="0" fontId="2" fillId="2" borderId="31" xfId="0" applyFont="1" applyFill="1" applyBorder="1" applyAlignment="1">
      <alignment horizontal="center" readingOrder="2"/>
    </xf>
    <xf numFmtId="0" fontId="2" fillId="4" borderId="31" xfId="0" applyFont="1" applyFill="1" applyBorder="1" applyAlignment="1">
      <alignment horizontal="center" readingOrder="2"/>
    </xf>
    <xf numFmtId="0" fontId="2" fillId="4" borderId="22" xfId="0" applyFont="1" applyFill="1" applyBorder="1" applyAlignment="1">
      <alignment horizontal="center"/>
    </xf>
    <xf numFmtId="0" fontId="2" fillId="4" borderId="18" xfId="0" applyFont="1" applyFill="1" applyBorder="1" applyAlignment="1">
      <alignment horizontal="right"/>
    </xf>
    <xf numFmtId="0" fontId="2" fillId="4" borderId="19" xfId="0" applyFont="1" applyFill="1" applyBorder="1" applyAlignment="1">
      <alignment horizontal="right"/>
    </xf>
    <xf numFmtId="0" fontId="2" fillId="4" borderId="18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55"/>
          <c:y val="0"/>
          <c:w val="0.756"/>
          <c:h val="0.9245"/>
        </c:manualLayout>
      </c:layout>
      <c:bar3DChart>
        <c:barDir val="col"/>
        <c:grouping val="clustered"/>
        <c:varyColors val="0"/>
        <c:ser>
          <c:idx val="0"/>
          <c:order val="0"/>
          <c:tx>
            <c:v>r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بودجه فروش</c:v>
              </c:pt>
            </c:strLit>
          </c:cat>
          <c:val>
            <c:numRef>
              <c:f>'بودجه جامع'!$C$3</c:f>
              <c:numCache/>
            </c:numRef>
          </c:val>
          <c:shape val="box"/>
        </c:ser>
        <c:ser>
          <c:idx val="1"/>
          <c:order val="1"/>
          <c:tx>
            <c:v>h</c:v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بودجه فروش</c:v>
              </c:pt>
            </c:strLit>
          </c:cat>
          <c:val>
            <c:numRef>
              <c:f>'بودجه جامع'!$C$4</c:f>
              <c:numCache/>
            </c:numRef>
          </c:val>
          <c:shape val="box"/>
        </c:ser>
        <c:ser>
          <c:idx val="2"/>
          <c:order val="2"/>
          <c:spPr>
            <a:pattFill prst="pct7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7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val>
            <c:numLit>
              <c:ptCount val="1"/>
              <c:pt idx="0">
                <c:v>1</c:v>
              </c:pt>
            </c:numLit>
          </c:val>
          <c:shape val="box"/>
        </c:ser>
        <c:shape val="box"/>
        <c:axId val="59593678"/>
        <c:axId val="66581055"/>
      </c:bar3DChart>
      <c:catAx>
        <c:axId val="595936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6581055"/>
        <c:crosses val="autoZero"/>
        <c:auto val="1"/>
        <c:lblOffset val="100"/>
        <c:noMultiLvlLbl val="0"/>
      </c:catAx>
      <c:valAx>
        <c:axId val="665810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1" u="none" baseline="0">
                <a:latin typeface="Arial"/>
                <a:ea typeface="Arial"/>
                <a:cs typeface="Arial"/>
              </a:defRPr>
            </a:pPr>
          </a:p>
        </c:txPr>
        <c:crossAx val="5959367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effectLst>
          <a:outerShdw dist="35921" dir="2700000" algn="br">
            <a:prstClr val="black"/>
          </a:outerShdw>
        </a:effectLst>
      </c:spPr>
    </c:legend>
    <c:floor>
      <c:spPr>
        <a:ln w="38100">
          <a:solidFill/>
        </a:ln>
      </c:spPr>
      <c:thickness val="0"/>
    </c:floor>
    <c:sideWall>
      <c:spPr>
        <a:gradFill rotWithShape="1">
          <a:gsLst>
            <a:gs pos="0">
              <a:srgbClr val="757575"/>
            </a:gs>
            <a:gs pos="100000">
              <a:srgbClr val="FFFFFF"/>
            </a:gs>
          </a:gsLst>
          <a:lin ang="18900000" scaled="1"/>
        </a:gradFill>
        <a:ln w="38100">
          <a:solidFill>
            <a:srgbClr val="000000"/>
          </a:solidFill>
        </a:ln>
      </c:spPr>
      <c:thickness val="0"/>
    </c:sideWall>
    <c:backWall>
      <c:spPr>
        <a:gradFill rotWithShape="1">
          <a:gsLst>
            <a:gs pos="0">
              <a:srgbClr val="757575"/>
            </a:gs>
            <a:gs pos="100000">
              <a:srgbClr val="FFFFFF"/>
            </a:gs>
          </a:gsLst>
          <a:lin ang="18900000" scaled="1"/>
        </a:gradFill>
        <a:ln w="38100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100000">
          <a:srgbClr val="FFFFFF"/>
        </a:gs>
      </a:gsLst>
      <a:lin ang="2700000" scaled="1"/>
    </a:gra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3"/>
      <c:rotY val="25"/>
      <c:depthPercent val="100"/>
      <c:rAngAx val="1"/>
    </c:view3D>
    <c:plotArea>
      <c:layout>
        <c:manualLayout>
          <c:xMode val="edge"/>
          <c:yMode val="edge"/>
          <c:x val="0"/>
          <c:y val="0.006"/>
          <c:w val="0.88125"/>
          <c:h val="1"/>
        </c:manualLayout>
      </c:layout>
      <c:bar3DChart>
        <c:barDir val="col"/>
        <c:grouping val="clustered"/>
        <c:varyColors val="0"/>
        <c:ser>
          <c:idx val="0"/>
          <c:order val="0"/>
          <c:tx>
            <c:v>r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بودجه توليد</c:v>
              </c:pt>
            </c:strLit>
          </c:cat>
          <c:val>
            <c:numRef>
              <c:f>'بودجه جامع'!$D$27</c:f>
              <c:numCache/>
            </c:numRef>
          </c:val>
          <c:shape val="box"/>
        </c:ser>
        <c:ser>
          <c:idx val="1"/>
          <c:order val="1"/>
          <c:tx>
            <c:v>h</c:v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'بودجه جامع'!$E$27</c:f>
              <c:numCache/>
            </c:numRef>
          </c:val>
          <c:shape val="box"/>
        </c:ser>
        <c:shape val="box"/>
        <c:axId val="62358584"/>
        <c:axId val="24356345"/>
      </c:bar3DChart>
      <c:catAx>
        <c:axId val="623585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4356345"/>
        <c:crosses val="autoZero"/>
        <c:auto val="1"/>
        <c:lblOffset val="100"/>
        <c:noMultiLvlLbl val="0"/>
      </c:catAx>
      <c:valAx>
        <c:axId val="2435634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1" i="1" u="none" baseline="0">
                <a:latin typeface="Arial"/>
                <a:ea typeface="Arial"/>
                <a:cs typeface="Arial"/>
              </a:defRPr>
            </a:pPr>
          </a:p>
        </c:txPr>
        <c:crossAx val="62358584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75" b="0" i="1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noFill/>
      </c:spPr>
      <c:thickness val="0"/>
    </c:sideWall>
    <c:backWall>
      <c:spPr>
        <a:noFill/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757575"/>
        </a:gs>
        <a:gs pos="50000">
          <a:srgbClr val="FFFFFF"/>
        </a:gs>
        <a:gs pos="100000">
          <a:srgbClr val="757575"/>
        </a:gs>
      </a:gsLst>
      <a:lin ang="2700000" scaled="1"/>
    </a:gra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123825</xdr:rowOff>
    </xdr:from>
    <xdr:to>
      <xdr:col>0</xdr:col>
      <xdr:colOff>0</xdr:colOff>
      <xdr:row>5</xdr:row>
      <xdr:rowOff>133350</xdr:rowOff>
    </xdr:to>
    <xdr:sp>
      <xdr:nvSpPr>
        <xdr:cNvPr id="1" name="AutoShape 6"/>
        <xdr:cNvSpPr>
          <a:spLocks/>
        </xdr:cNvSpPr>
      </xdr:nvSpPr>
      <xdr:spPr>
        <a:xfrm>
          <a:off x="0" y="419100"/>
          <a:ext cx="0" cy="495300"/>
        </a:xfrm>
        <a:prstGeom prst="rect"/>
        <a:noFill/>
      </xdr:spPr>
      <xdr:txBody>
        <a:bodyPr fromWordArt="1" wrap="none">
          <a:prstTxWarp prst="textPlain"/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blipFill>
                <a:blip r:embed="rId1"/>
                <a:srcRect/>
                <a:stretch>
                  <a:fillRect/>
                </a:stretch>
              </a:blipFill>
              <a:latin typeface="Majalla Condensed"/>
              <a:cs typeface="Majalla Condensed"/>
            </a:rPr>
            <a:t>بسمي تعالي</a:t>
          </a:r>
        </a:p>
      </xdr:txBody>
    </xdr:sp>
    <xdr:clientData/>
  </xdr:twoCellAnchor>
  <xdr:twoCellAnchor>
    <xdr:from>
      <xdr:col>5</xdr:col>
      <xdr:colOff>228600</xdr:colOff>
      <xdr:row>24</xdr:row>
      <xdr:rowOff>133350</xdr:rowOff>
    </xdr:from>
    <xdr:to>
      <xdr:col>11</xdr:col>
      <xdr:colOff>495300</xdr:colOff>
      <xdr:row>29</xdr:row>
      <xdr:rowOff>9525</xdr:rowOff>
    </xdr:to>
    <xdr:sp>
      <xdr:nvSpPr>
        <xdr:cNvPr id="2" name="AutoShape 15"/>
        <xdr:cNvSpPr>
          <a:spLocks/>
        </xdr:cNvSpPr>
      </xdr:nvSpPr>
      <xdr:spPr>
        <a:xfrm>
          <a:off x="3019425" y="3629025"/>
          <a:ext cx="4238625" cy="5905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200" b="1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Courier New"/>
              <a:cs typeface="Courier New"/>
            </a:rPr>
            <a:t>منصوره عدلي گيوي</a:t>
          </a:r>
        </a:p>
      </xdr:txBody>
    </xdr:sp>
    <xdr:clientData/>
  </xdr:twoCellAnchor>
  <xdr:twoCellAnchor>
    <xdr:from>
      <xdr:col>5</xdr:col>
      <xdr:colOff>323850</xdr:colOff>
      <xdr:row>10</xdr:row>
      <xdr:rowOff>95250</xdr:rowOff>
    </xdr:from>
    <xdr:to>
      <xdr:col>11</xdr:col>
      <xdr:colOff>314325</xdr:colOff>
      <xdr:row>16</xdr:row>
      <xdr:rowOff>66675</xdr:rowOff>
    </xdr:to>
    <xdr:sp>
      <xdr:nvSpPr>
        <xdr:cNvPr id="3" name="AutoShape 16"/>
        <xdr:cNvSpPr>
          <a:spLocks/>
        </xdr:cNvSpPr>
      </xdr:nvSpPr>
      <xdr:spPr>
        <a:xfrm>
          <a:off x="3114675" y="1590675"/>
          <a:ext cx="3962400" cy="828675"/>
        </a:xfrm>
        <a:prstGeom prst="rect"/>
        <a:noFill/>
      </xdr:spPr>
      <xdr:txBody>
        <a:bodyPr fromWordArt="1" wrap="none">
          <a:prstTxWarp prst="textArchUp"/>
        </a:bodyPr>
        <a:p>
          <a:pPr algn="ctr"/>
          <a:r>
            <a:rPr sz="32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Courier New"/>
              <a:cs typeface="Courier New"/>
            </a:rPr>
            <a:t>پروژه بودجه جامع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209550</xdr:colOff>
      <xdr:row>0</xdr:row>
      <xdr:rowOff>38100</xdr:rowOff>
    </xdr:from>
    <xdr:to>
      <xdr:col>13</xdr:col>
      <xdr:colOff>457200</xdr:colOff>
      <xdr:row>2</xdr:row>
      <xdr:rowOff>104775</xdr:rowOff>
    </xdr:to>
    <xdr:sp>
      <xdr:nvSpPr>
        <xdr:cNvPr id="1" name="AutoShape 1"/>
        <xdr:cNvSpPr>
          <a:spLocks/>
        </xdr:cNvSpPr>
      </xdr:nvSpPr>
      <xdr:spPr>
        <a:xfrm rot="18222">
          <a:off x="3676650" y="38100"/>
          <a:ext cx="2895600" cy="371475"/>
        </a:xfrm>
        <a:prstGeom prst="rect"/>
        <a:noFill/>
      </xdr:spPr>
      <xdr:txBody>
        <a:bodyPr fromWordArt="1" wrap="none">
          <a:prstTxWarp prst="textPlain">
            <a:avLst>
              <a:gd name="adj" fmla="val 25000"/>
            </a:avLst>
          </a:prstTxWarp>
        </a:bodyPr>
        <a:p>
          <a:pPr algn="justLow"/>
          <a:r>
            <a:rPr sz="3600" kern="10" spc="-179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ndalus"/>
              <a:cs typeface="Andalus"/>
            </a:rPr>
            <a:t>بودجه جامع شركت تيك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5</xdr:row>
      <xdr:rowOff>38100</xdr:rowOff>
    </xdr:from>
    <xdr:to>
      <xdr:col>5</xdr:col>
      <xdr:colOff>19050</xdr:colOff>
      <xdr:row>16</xdr:row>
      <xdr:rowOff>171450</xdr:rowOff>
    </xdr:to>
    <xdr:graphicFrame>
      <xdr:nvGraphicFramePr>
        <xdr:cNvPr id="1" name="Chart 1"/>
        <xdr:cNvGraphicFramePr/>
      </xdr:nvGraphicFramePr>
      <xdr:xfrm>
        <a:off x="314325" y="1114425"/>
        <a:ext cx="3057525" cy="233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27</xdr:row>
      <xdr:rowOff>114300</xdr:rowOff>
    </xdr:from>
    <xdr:to>
      <xdr:col>5</xdr:col>
      <xdr:colOff>66675</xdr:colOff>
      <xdr:row>36</xdr:row>
      <xdr:rowOff>47625</xdr:rowOff>
    </xdr:to>
    <xdr:graphicFrame>
      <xdr:nvGraphicFramePr>
        <xdr:cNvPr id="2" name="Chart 2"/>
        <xdr:cNvGraphicFramePr/>
      </xdr:nvGraphicFramePr>
      <xdr:xfrm>
        <a:off x="314325" y="5334000"/>
        <a:ext cx="3105150" cy="1657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B3:M32"/>
  <sheetViews>
    <sheetView zoomScale="50" zoomScaleNormal="50" workbookViewId="0" topLeftCell="A1">
      <selection activeCell="P30" sqref="P30"/>
    </sheetView>
  </sheetViews>
  <sheetFormatPr defaultColWidth="9.140625" defaultRowHeight="12.75"/>
  <cols>
    <col min="1" max="2" width="9.140625" style="65" customWidth="1"/>
    <col min="3" max="3" width="8.140625" style="65" customWidth="1"/>
    <col min="4" max="4" width="6.28125" style="65" customWidth="1"/>
    <col min="5" max="8" width="9.140625" style="65" customWidth="1"/>
    <col min="9" max="9" width="13.8515625" style="65" customWidth="1"/>
    <col min="10" max="16384" width="9.140625" style="65" customWidth="1"/>
  </cols>
  <sheetData>
    <row r="2" ht="12" thickBot="1"/>
    <row r="3" spans="4:13" ht="12" thickTop="1">
      <c r="D3" s="66"/>
      <c r="E3" s="67"/>
      <c r="F3" s="67"/>
      <c r="G3" s="68"/>
      <c r="H3" s="68"/>
      <c r="I3" s="68" t="s">
        <v>133</v>
      </c>
      <c r="J3" s="67"/>
      <c r="K3" s="67"/>
      <c r="L3" s="67"/>
      <c r="M3" s="69"/>
    </row>
    <row r="4" spans="4:13" ht="11.25">
      <c r="D4" s="70"/>
      <c r="E4" s="71"/>
      <c r="F4" s="71"/>
      <c r="G4" s="71"/>
      <c r="H4" s="71"/>
      <c r="I4" s="71"/>
      <c r="J4" s="71"/>
      <c r="K4" s="71"/>
      <c r="L4" s="71"/>
      <c r="M4" s="72"/>
    </row>
    <row r="5" spans="2:13" ht="15">
      <c r="B5" s="1"/>
      <c r="D5" s="70"/>
      <c r="E5" s="71"/>
      <c r="F5" s="71"/>
      <c r="G5" s="71"/>
      <c r="H5" s="71"/>
      <c r="I5" s="71"/>
      <c r="J5" s="71"/>
      <c r="K5" s="71"/>
      <c r="L5" s="71"/>
      <c r="M5" s="72"/>
    </row>
    <row r="6" spans="4:13" ht="11.25">
      <c r="D6" s="70"/>
      <c r="E6" s="71"/>
      <c r="F6" s="71"/>
      <c r="G6" s="71"/>
      <c r="H6" s="71"/>
      <c r="I6" s="71"/>
      <c r="J6" s="71"/>
      <c r="K6" s="71"/>
      <c r="L6" s="71"/>
      <c r="M6" s="72"/>
    </row>
    <row r="7" spans="4:13" ht="11.25">
      <c r="D7" s="70"/>
      <c r="E7" s="71"/>
      <c r="F7" s="71"/>
      <c r="G7" s="71"/>
      <c r="H7" s="71"/>
      <c r="I7" s="71"/>
      <c r="J7" s="71"/>
      <c r="K7" s="71"/>
      <c r="L7" s="71"/>
      <c r="M7" s="72"/>
    </row>
    <row r="8" spans="4:13" ht="11.25">
      <c r="D8" s="70"/>
      <c r="E8" s="71"/>
      <c r="F8" s="71"/>
      <c r="G8" s="71"/>
      <c r="H8" s="71"/>
      <c r="I8" s="71"/>
      <c r="J8" s="71"/>
      <c r="K8" s="71"/>
      <c r="L8" s="71"/>
      <c r="M8" s="72"/>
    </row>
    <row r="9" spans="4:13" ht="11.25">
      <c r="D9" s="70"/>
      <c r="E9" s="71"/>
      <c r="F9" s="71"/>
      <c r="G9" s="71"/>
      <c r="H9" s="71"/>
      <c r="I9" s="71"/>
      <c r="J9" s="71"/>
      <c r="K9" s="71"/>
      <c r="L9" s="71"/>
      <c r="M9" s="72"/>
    </row>
    <row r="10" spans="4:13" ht="11.25">
      <c r="D10" s="70"/>
      <c r="E10" s="71"/>
      <c r="F10" s="71"/>
      <c r="G10" s="71"/>
      <c r="H10" s="71"/>
      <c r="I10" s="71"/>
      <c r="J10" s="71"/>
      <c r="K10" s="71"/>
      <c r="L10" s="71"/>
      <c r="M10" s="72"/>
    </row>
    <row r="11" spans="4:13" ht="11.25">
      <c r="D11" s="70"/>
      <c r="E11" s="71"/>
      <c r="F11" s="71"/>
      <c r="G11" s="71"/>
      <c r="H11" s="71"/>
      <c r="I11" s="71"/>
      <c r="J11" s="71"/>
      <c r="K11" s="71"/>
      <c r="L11" s="71"/>
      <c r="M11" s="72"/>
    </row>
    <row r="12" spans="4:13" ht="11.25">
      <c r="D12" s="70"/>
      <c r="E12" s="71"/>
      <c r="F12" s="71"/>
      <c r="G12" s="71"/>
      <c r="H12" s="71"/>
      <c r="I12" s="71"/>
      <c r="J12" s="71"/>
      <c r="K12" s="71"/>
      <c r="L12" s="71"/>
      <c r="M12" s="72"/>
    </row>
    <row r="13" spans="4:13" ht="11.25">
      <c r="D13" s="70"/>
      <c r="E13" s="71"/>
      <c r="F13" s="71"/>
      <c r="G13" s="71"/>
      <c r="H13" s="71"/>
      <c r="I13" s="71"/>
      <c r="J13" s="71"/>
      <c r="K13" s="71"/>
      <c r="L13" s="71"/>
      <c r="M13" s="72"/>
    </row>
    <row r="14" spans="4:13" ht="11.25">
      <c r="D14" s="70"/>
      <c r="E14" s="71"/>
      <c r="F14" s="71"/>
      <c r="G14" s="71"/>
      <c r="H14" s="71"/>
      <c r="I14" s="71"/>
      <c r="J14" s="71"/>
      <c r="K14" s="71"/>
      <c r="L14" s="71"/>
      <c r="M14" s="72"/>
    </row>
    <row r="15" spans="4:13" ht="11.25">
      <c r="D15" s="70"/>
      <c r="E15" s="71"/>
      <c r="F15" s="71"/>
      <c r="G15" s="71"/>
      <c r="H15" s="71"/>
      <c r="I15" s="71"/>
      <c r="J15" s="71"/>
      <c r="K15" s="71"/>
      <c r="L15" s="71"/>
      <c r="M15" s="72"/>
    </row>
    <row r="16" spans="4:13" ht="11.25">
      <c r="D16" s="70"/>
      <c r="E16" s="71"/>
      <c r="F16" s="71"/>
      <c r="G16" s="71"/>
      <c r="H16" s="71"/>
      <c r="I16" s="71"/>
      <c r="J16" s="71"/>
      <c r="K16" s="71"/>
      <c r="L16" s="71"/>
      <c r="M16" s="72"/>
    </row>
    <row r="17" spans="4:13" ht="11.25">
      <c r="D17" s="70"/>
      <c r="E17" s="71"/>
      <c r="F17" s="71"/>
      <c r="G17" s="71"/>
      <c r="H17" s="71"/>
      <c r="I17" s="71"/>
      <c r="J17" s="71"/>
      <c r="K17" s="71"/>
      <c r="L17" s="71"/>
      <c r="M17" s="72"/>
    </row>
    <row r="18" spans="4:13" ht="11.25">
      <c r="D18" s="70"/>
      <c r="E18" s="71"/>
      <c r="F18" s="71"/>
      <c r="G18" s="71"/>
      <c r="H18" s="71"/>
      <c r="I18" s="71"/>
      <c r="J18" s="71"/>
      <c r="K18" s="71"/>
      <c r="L18" s="71"/>
      <c r="M18" s="72"/>
    </row>
    <row r="19" spans="4:13" ht="11.25">
      <c r="D19" s="70"/>
      <c r="E19" s="71"/>
      <c r="F19" s="71"/>
      <c r="G19" s="71"/>
      <c r="H19" s="71"/>
      <c r="I19" s="71"/>
      <c r="J19" s="71"/>
      <c r="K19" s="71"/>
      <c r="L19" s="71"/>
      <c r="M19" s="72"/>
    </row>
    <row r="20" spans="4:13" ht="11.25">
      <c r="D20" s="70"/>
      <c r="E20" s="71"/>
      <c r="F20" s="71"/>
      <c r="G20" s="71"/>
      <c r="H20" s="71"/>
      <c r="I20" s="71"/>
      <c r="J20" s="71"/>
      <c r="K20" s="71"/>
      <c r="L20" s="71"/>
      <c r="M20" s="72"/>
    </row>
    <row r="21" spans="4:13" ht="11.25">
      <c r="D21" s="70"/>
      <c r="E21" s="71"/>
      <c r="F21" s="71"/>
      <c r="G21" s="71"/>
      <c r="H21" s="71"/>
      <c r="I21" s="71"/>
      <c r="J21" s="71"/>
      <c r="K21" s="71"/>
      <c r="L21" s="71"/>
      <c r="M21" s="72"/>
    </row>
    <row r="22" spans="4:13" ht="11.25">
      <c r="D22" s="70"/>
      <c r="E22" s="71"/>
      <c r="F22" s="71"/>
      <c r="G22" s="71"/>
      <c r="H22" s="71"/>
      <c r="I22" s="71"/>
      <c r="J22" s="71"/>
      <c r="K22" s="71"/>
      <c r="L22" s="71"/>
      <c r="M22" s="72"/>
    </row>
    <row r="23" spans="4:13" ht="11.25">
      <c r="D23" s="70"/>
      <c r="E23" s="71"/>
      <c r="F23" s="71"/>
      <c r="G23" s="71"/>
      <c r="H23" s="71"/>
      <c r="I23" s="71"/>
      <c r="J23" s="71"/>
      <c r="K23" s="71"/>
      <c r="L23" s="71"/>
      <c r="M23" s="72"/>
    </row>
    <row r="24" spans="4:13" ht="11.25">
      <c r="D24" s="70"/>
      <c r="E24" s="71"/>
      <c r="F24" s="71"/>
      <c r="G24" s="71"/>
      <c r="H24" s="71"/>
      <c r="I24" s="71"/>
      <c r="J24" s="71"/>
      <c r="K24" s="71"/>
      <c r="L24" s="71"/>
      <c r="M24" s="72"/>
    </row>
    <row r="25" spans="4:13" ht="11.25">
      <c r="D25" s="70"/>
      <c r="E25" s="71"/>
      <c r="F25" s="71"/>
      <c r="G25" s="71"/>
      <c r="H25" s="71"/>
      <c r="I25" s="71"/>
      <c r="J25" s="71"/>
      <c r="K25" s="71"/>
      <c r="L25" s="71"/>
      <c r="M25" s="72"/>
    </row>
    <row r="26" spans="4:13" ht="11.25">
      <c r="D26" s="70"/>
      <c r="E26" s="71"/>
      <c r="F26" s="71"/>
      <c r="G26" s="71"/>
      <c r="H26" s="71"/>
      <c r="I26" s="71"/>
      <c r="J26" s="71"/>
      <c r="K26" s="71"/>
      <c r="L26" s="71"/>
      <c r="M26" s="72"/>
    </row>
    <row r="27" spans="4:13" ht="11.25">
      <c r="D27" s="70"/>
      <c r="E27" s="71"/>
      <c r="F27" s="71"/>
      <c r="G27" s="71"/>
      <c r="H27" s="71"/>
      <c r="I27" s="71"/>
      <c r="J27" s="71"/>
      <c r="K27" s="71"/>
      <c r="L27" s="71"/>
      <c r="M27" s="72"/>
    </row>
    <row r="28" spans="4:13" ht="11.25">
      <c r="D28" s="70"/>
      <c r="E28" s="71"/>
      <c r="F28" s="71"/>
      <c r="G28" s="71"/>
      <c r="H28" s="71"/>
      <c r="I28" s="71"/>
      <c r="J28" s="71"/>
      <c r="K28" s="71"/>
      <c r="L28" s="71"/>
      <c r="M28" s="72"/>
    </row>
    <row r="29" spans="4:13" ht="11.25">
      <c r="D29" s="70"/>
      <c r="E29" s="71"/>
      <c r="F29" s="71"/>
      <c r="G29" s="71"/>
      <c r="H29" s="71"/>
      <c r="I29" s="71"/>
      <c r="J29" s="71"/>
      <c r="K29" s="71"/>
      <c r="L29" s="71"/>
      <c r="M29" s="72"/>
    </row>
    <row r="30" spans="4:13" ht="11.25">
      <c r="D30" s="70"/>
      <c r="E30" s="71"/>
      <c r="F30" s="71"/>
      <c r="G30" s="71"/>
      <c r="H30" s="71"/>
      <c r="I30" s="71"/>
      <c r="J30" s="71"/>
      <c r="K30" s="71"/>
      <c r="L30" s="71"/>
      <c r="M30" s="72"/>
    </row>
    <row r="31" spans="4:13" ht="11.25">
      <c r="D31" s="70"/>
      <c r="E31" s="71"/>
      <c r="F31" s="71"/>
      <c r="G31" s="71"/>
      <c r="H31" s="71"/>
      <c r="I31" s="71"/>
      <c r="J31" s="71"/>
      <c r="K31" s="71"/>
      <c r="L31" s="71"/>
      <c r="M31" s="72"/>
    </row>
    <row r="32" spans="4:13" ht="12" thickBot="1">
      <c r="D32" s="73"/>
      <c r="E32" s="74"/>
      <c r="F32" s="74"/>
      <c r="G32" s="74"/>
      <c r="H32" s="74"/>
      <c r="I32" s="74"/>
      <c r="J32" s="74"/>
      <c r="K32" s="74"/>
      <c r="L32" s="74"/>
      <c r="M32" s="75"/>
    </row>
    <row r="33" ht="12" thickTop="1"/>
    <row r="34" ht="11.25"/>
  </sheetData>
  <printOptions/>
  <pageMargins left="0.75" right="0.75" top="1" bottom="1" header="0.5" footer="0.5"/>
  <pageSetup orientation="portrait" paperSize="9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P83"/>
  <sheetViews>
    <sheetView workbookViewId="0" topLeftCell="I49">
      <selection activeCell="L78" sqref="L78"/>
    </sheetView>
  </sheetViews>
  <sheetFormatPr defaultColWidth="9.140625" defaultRowHeight="12.75"/>
  <cols>
    <col min="1" max="1" width="1.1484375" style="65" hidden="1" customWidth="1"/>
    <col min="2" max="2" width="7.28125" style="65" customWidth="1"/>
    <col min="3" max="3" width="7.7109375" style="65" customWidth="1"/>
    <col min="4" max="4" width="8.00390625" style="65" hidden="1" customWidth="1"/>
    <col min="5" max="5" width="4.8515625" style="65" hidden="1" customWidth="1"/>
    <col min="6" max="6" width="7.28125" style="65" customWidth="1"/>
    <col min="7" max="7" width="8.00390625" style="65" customWidth="1"/>
    <col min="8" max="8" width="10.7109375" style="65" customWidth="1"/>
    <col min="9" max="9" width="11.00390625" style="65" customWidth="1"/>
    <col min="10" max="10" width="9.421875" style="65" customWidth="1"/>
    <col min="11" max="11" width="10.00390625" style="65" customWidth="1"/>
    <col min="12" max="12" width="9.57421875" style="65" customWidth="1"/>
    <col min="13" max="13" width="10.7109375" style="65" customWidth="1"/>
    <col min="14" max="15" width="8.00390625" style="65" customWidth="1"/>
    <col min="16" max="16" width="12.140625" style="65" customWidth="1"/>
    <col min="17" max="16384" width="8.00390625" style="65" customWidth="1"/>
  </cols>
  <sheetData>
    <row r="1" spans="8:12" ht="11.25">
      <c r="H1" s="76"/>
      <c r="I1" s="76"/>
      <c r="J1" s="76"/>
      <c r="K1" s="76"/>
      <c r="L1" s="76"/>
    </row>
    <row r="2" spans="3:16" ht="12.75">
      <c r="C2" s="87"/>
      <c r="D2" s="87"/>
      <c r="E2" s="87"/>
      <c r="F2" s="87"/>
      <c r="G2" s="87"/>
      <c r="H2" s="88"/>
      <c r="I2" s="88"/>
      <c r="J2" s="88"/>
      <c r="K2" s="88"/>
      <c r="L2" s="88"/>
      <c r="M2" s="87"/>
      <c r="N2" s="87"/>
      <c r="O2" s="87"/>
      <c r="P2" s="87"/>
    </row>
    <row r="3" spans="3:16" ht="18.75" customHeight="1">
      <c r="C3" s="87"/>
      <c r="D3" s="87"/>
      <c r="E3" s="87"/>
      <c r="F3" s="87"/>
      <c r="G3" s="87"/>
      <c r="H3" s="88"/>
      <c r="I3" s="88"/>
      <c r="J3" s="88"/>
      <c r="K3" s="88"/>
      <c r="L3" s="88"/>
      <c r="M3" s="87"/>
      <c r="N3" s="87"/>
      <c r="O3" s="87"/>
      <c r="P3" s="87"/>
    </row>
    <row r="4" spans="3:16" ht="12.75"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 t="s">
        <v>176</v>
      </c>
      <c r="P4" s="87"/>
    </row>
    <row r="5" spans="3:16" ht="12.75"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 t="s">
        <v>0</v>
      </c>
      <c r="P5" s="87"/>
    </row>
    <row r="6" spans="3:16" ht="12.75"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 t="s">
        <v>177</v>
      </c>
      <c r="P6" s="87"/>
    </row>
    <row r="7" spans="3:16" ht="12.75"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 t="s">
        <v>1</v>
      </c>
      <c r="P7" s="87"/>
    </row>
    <row r="8" spans="3:16" ht="12.75"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 t="s">
        <v>2</v>
      </c>
      <c r="P8" s="87"/>
    </row>
    <row r="9" spans="3:16" ht="15"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 t="s">
        <v>3</v>
      </c>
      <c r="P9" s="1"/>
    </row>
    <row r="10" spans="3:16" ht="15.75" thickBot="1"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 t="s">
        <v>4</v>
      </c>
      <c r="P10" s="1"/>
    </row>
    <row r="11" spans="3:16" ht="15.75" thickBot="1">
      <c r="C11" s="1"/>
      <c r="D11" s="1"/>
      <c r="E11" s="1"/>
      <c r="F11" s="1"/>
      <c r="G11" s="1"/>
      <c r="H11" s="1"/>
      <c r="I11" s="1"/>
      <c r="J11" s="1"/>
      <c r="K11" s="89"/>
      <c r="L11" s="90" t="s">
        <v>179</v>
      </c>
      <c r="M11" s="90" t="s">
        <v>178</v>
      </c>
      <c r="N11" s="90"/>
      <c r="O11" s="91"/>
      <c r="P11" s="1"/>
    </row>
    <row r="12" spans="3:16" ht="15">
      <c r="C12" s="1"/>
      <c r="D12" s="1"/>
      <c r="E12" s="1"/>
      <c r="F12" s="1"/>
      <c r="G12" s="1"/>
      <c r="H12" s="1"/>
      <c r="I12" s="1"/>
      <c r="J12" s="1"/>
      <c r="K12" s="92"/>
      <c r="L12" s="93">
        <v>10</v>
      </c>
      <c r="M12" s="94">
        <v>7</v>
      </c>
      <c r="N12" s="95"/>
      <c r="O12" s="96" t="s">
        <v>5</v>
      </c>
      <c r="P12" s="1"/>
    </row>
    <row r="13" spans="3:16" ht="15.75" thickBot="1">
      <c r="C13" s="1"/>
      <c r="D13" s="1"/>
      <c r="E13" s="1"/>
      <c r="F13" s="1"/>
      <c r="G13" s="1"/>
      <c r="H13" s="1"/>
      <c r="I13" s="1"/>
      <c r="J13" s="1"/>
      <c r="K13" s="97"/>
      <c r="L13" s="98">
        <v>20</v>
      </c>
      <c r="M13" s="98">
        <v>20</v>
      </c>
      <c r="N13" s="99"/>
      <c r="O13" s="100" t="s">
        <v>6</v>
      </c>
      <c r="P13" s="1"/>
    </row>
    <row r="14" spans="3:16" ht="15.75" thickBot="1"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3:16" ht="15.75" thickBot="1">
      <c r="C15" s="1"/>
      <c r="D15" s="1"/>
      <c r="E15" s="1"/>
      <c r="F15" s="1"/>
      <c r="G15" s="1"/>
      <c r="H15" s="1"/>
      <c r="I15" s="1"/>
      <c r="J15" s="1"/>
      <c r="K15" s="89"/>
      <c r="L15" s="90"/>
      <c r="M15" s="90"/>
      <c r="N15" s="90"/>
      <c r="O15" s="91" t="s">
        <v>7</v>
      </c>
      <c r="P15" s="1"/>
    </row>
    <row r="16" spans="3:16" ht="15.75" thickBot="1">
      <c r="C16" s="1"/>
      <c r="D16" s="1"/>
      <c r="E16" s="1"/>
      <c r="F16" s="1"/>
      <c r="G16" s="1"/>
      <c r="H16" s="1"/>
      <c r="I16" s="1"/>
      <c r="J16" s="1"/>
      <c r="K16" s="101" t="s">
        <v>181</v>
      </c>
      <c r="L16" s="102"/>
      <c r="M16" s="102" t="s">
        <v>180</v>
      </c>
      <c r="N16" s="102"/>
      <c r="O16" s="103"/>
      <c r="P16" s="1"/>
    </row>
    <row r="17" spans="3:16" ht="15">
      <c r="C17" s="1"/>
      <c r="D17" s="1"/>
      <c r="E17" s="1"/>
      <c r="F17" s="1"/>
      <c r="G17" s="1"/>
      <c r="H17" s="1"/>
      <c r="I17" s="1"/>
      <c r="J17" s="1"/>
      <c r="K17" s="104">
        <v>12</v>
      </c>
      <c r="L17" s="95"/>
      <c r="M17" s="105">
        <v>12</v>
      </c>
      <c r="N17" s="95"/>
      <c r="O17" s="96" t="s">
        <v>178</v>
      </c>
      <c r="P17" s="1"/>
    </row>
    <row r="18" spans="3:16" ht="15">
      <c r="C18" s="1"/>
      <c r="D18" s="1"/>
      <c r="E18" s="1"/>
      <c r="F18" s="1"/>
      <c r="G18" s="1"/>
      <c r="H18" s="1"/>
      <c r="I18" s="1"/>
      <c r="J18" s="1"/>
      <c r="K18" s="106">
        <v>9</v>
      </c>
      <c r="L18" s="1"/>
      <c r="M18" s="107">
        <v>7</v>
      </c>
      <c r="N18" s="1"/>
      <c r="O18" s="108" t="s">
        <v>185</v>
      </c>
      <c r="P18" s="1"/>
    </row>
    <row r="19" spans="3:16" ht="15.75" thickBot="1">
      <c r="C19" s="1"/>
      <c r="D19" s="1"/>
      <c r="E19" s="1"/>
      <c r="F19" s="1"/>
      <c r="G19" s="1"/>
      <c r="H19" s="1"/>
      <c r="I19" s="1"/>
      <c r="J19" s="1"/>
      <c r="K19" s="109">
        <v>6</v>
      </c>
      <c r="L19" s="99"/>
      <c r="M19" s="110">
        <v>4</v>
      </c>
      <c r="N19" s="99"/>
      <c r="O19" s="100" t="s">
        <v>8</v>
      </c>
      <c r="P19" s="1"/>
    </row>
    <row r="20" spans="3:16" ht="15.75" thickBot="1"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 t="s">
        <v>9</v>
      </c>
      <c r="P20" s="1"/>
    </row>
    <row r="21" spans="3:16" ht="15.75" thickBot="1">
      <c r="C21" s="1"/>
      <c r="D21" s="1"/>
      <c r="E21" s="1"/>
      <c r="F21" s="1"/>
      <c r="G21" s="1"/>
      <c r="H21" s="1"/>
      <c r="I21" s="1"/>
      <c r="J21" s="1"/>
      <c r="K21" s="111" t="s">
        <v>182</v>
      </c>
      <c r="L21" s="112" t="s">
        <v>183</v>
      </c>
      <c r="M21" s="90"/>
      <c r="N21" s="90"/>
      <c r="O21" s="91"/>
      <c r="P21" s="1"/>
    </row>
    <row r="22" spans="3:16" ht="15">
      <c r="C22" s="1"/>
      <c r="D22" s="1"/>
      <c r="E22" s="1"/>
      <c r="F22" s="1"/>
      <c r="G22" s="1"/>
      <c r="H22" s="1"/>
      <c r="I22" s="1"/>
      <c r="J22" s="107"/>
      <c r="K22" s="104">
        <v>1660</v>
      </c>
      <c r="L22" s="105">
        <v>4989</v>
      </c>
      <c r="M22" s="95"/>
      <c r="N22" s="95"/>
      <c r="O22" s="96" t="s">
        <v>10</v>
      </c>
      <c r="P22" s="1"/>
    </row>
    <row r="23" spans="3:16" ht="15">
      <c r="C23" s="1"/>
      <c r="D23" s="1"/>
      <c r="E23" s="1"/>
      <c r="F23" s="1"/>
      <c r="G23" s="1"/>
      <c r="H23" s="1"/>
      <c r="I23" s="1"/>
      <c r="J23" s="107"/>
      <c r="K23" s="106">
        <v>800</v>
      </c>
      <c r="L23" s="107">
        <v>600</v>
      </c>
      <c r="M23" s="1"/>
      <c r="N23" s="1"/>
      <c r="O23" s="108" t="s">
        <v>11</v>
      </c>
      <c r="P23" s="1"/>
    </row>
    <row r="24" spans="3:16" ht="15">
      <c r="C24" s="1"/>
      <c r="D24" s="1"/>
      <c r="E24" s="1"/>
      <c r="F24" s="1"/>
      <c r="G24" s="1"/>
      <c r="H24" s="1"/>
      <c r="I24" s="1"/>
      <c r="J24" s="107"/>
      <c r="K24" s="106">
        <v>20</v>
      </c>
      <c r="L24" s="107">
        <v>399</v>
      </c>
      <c r="M24" s="1"/>
      <c r="N24" s="1"/>
      <c r="O24" s="108" t="s">
        <v>12</v>
      </c>
      <c r="P24" s="1"/>
    </row>
    <row r="25" spans="3:16" ht="15">
      <c r="C25" s="1"/>
      <c r="D25" s="1"/>
      <c r="E25" s="1"/>
      <c r="F25" s="1"/>
      <c r="G25" s="1"/>
      <c r="H25" s="1"/>
      <c r="I25" s="1"/>
      <c r="J25" s="107"/>
      <c r="K25" s="106">
        <v>239</v>
      </c>
      <c r="L25" s="107">
        <v>303</v>
      </c>
      <c r="M25" s="1"/>
      <c r="N25" s="1"/>
      <c r="O25" s="108" t="s">
        <v>13</v>
      </c>
      <c r="P25" s="1"/>
    </row>
    <row r="26" spans="3:16" ht="15.75" thickBot="1">
      <c r="C26" s="1"/>
      <c r="D26" s="1"/>
      <c r="E26" s="1"/>
      <c r="F26" s="1"/>
      <c r="G26" s="1"/>
      <c r="H26" s="1"/>
      <c r="I26" s="1"/>
      <c r="J26" s="107"/>
      <c r="K26" s="109">
        <v>30000</v>
      </c>
      <c r="L26" s="110">
        <v>37000</v>
      </c>
      <c r="M26" s="99"/>
      <c r="N26" s="99"/>
      <c r="O26" s="100" t="s">
        <v>14</v>
      </c>
      <c r="P26" s="1"/>
    </row>
    <row r="27" spans="3:16" ht="15.75" thickBot="1">
      <c r="C27" s="1"/>
      <c r="D27" s="1"/>
      <c r="E27" s="1"/>
      <c r="F27" s="1"/>
      <c r="G27" s="1"/>
      <c r="H27" s="1"/>
      <c r="I27" s="1"/>
      <c r="J27" s="107"/>
      <c r="K27" s="107"/>
      <c r="L27" s="107"/>
      <c r="M27" s="1"/>
      <c r="N27" s="1"/>
      <c r="O27" s="1"/>
      <c r="P27" s="1"/>
    </row>
    <row r="28" spans="3:16" ht="15.75" thickBot="1">
      <c r="C28" s="1"/>
      <c r="D28" s="1"/>
      <c r="E28" s="1"/>
      <c r="F28" s="1"/>
      <c r="G28" s="1"/>
      <c r="H28" s="1"/>
      <c r="I28" s="1"/>
      <c r="J28" s="1"/>
      <c r="K28" s="1"/>
      <c r="L28" s="113">
        <v>201</v>
      </c>
      <c r="M28" s="114">
        <v>200</v>
      </c>
      <c r="N28" s="90"/>
      <c r="O28" s="91" t="s">
        <v>15</v>
      </c>
      <c r="P28" s="1"/>
    </row>
    <row r="29" spans="3:16" ht="15">
      <c r="C29" s="1"/>
      <c r="D29" s="1"/>
      <c r="E29" s="1"/>
      <c r="F29" s="1"/>
      <c r="G29" s="1"/>
      <c r="H29" s="1"/>
      <c r="I29" s="1"/>
      <c r="J29" s="1"/>
      <c r="K29" s="1"/>
      <c r="L29" s="104">
        <v>1478</v>
      </c>
      <c r="M29" s="105">
        <v>3500</v>
      </c>
      <c r="N29" s="95"/>
      <c r="O29" s="96" t="s">
        <v>16</v>
      </c>
      <c r="P29" s="1"/>
    </row>
    <row r="30" spans="3:16" ht="15.75" thickBot="1">
      <c r="C30" s="1"/>
      <c r="D30" s="1"/>
      <c r="E30" s="1"/>
      <c r="F30" s="1"/>
      <c r="G30" s="1"/>
      <c r="H30" s="1"/>
      <c r="I30" s="1"/>
      <c r="J30" s="1"/>
      <c r="K30" s="1"/>
      <c r="L30" s="109">
        <v>2000</v>
      </c>
      <c r="M30" s="110">
        <v>4000</v>
      </c>
      <c r="N30" s="99"/>
      <c r="O30" s="100" t="s">
        <v>17</v>
      </c>
      <c r="P30" s="1"/>
    </row>
    <row r="31" spans="3:16" ht="15.75" thickBot="1"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 t="s">
        <v>18</v>
      </c>
      <c r="P31" s="1"/>
    </row>
    <row r="32" spans="3:16" ht="15.75" thickBot="1">
      <c r="C32" s="1"/>
      <c r="D32" s="1"/>
      <c r="E32" s="1"/>
      <c r="F32" s="1"/>
      <c r="G32" s="1"/>
      <c r="H32" s="115"/>
      <c r="I32" s="90"/>
      <c r="J32" s="91" t="s">
        <v>95</v>
      </c>
      <c r="K32" s="1"/>
      <c r="L32" s="116"/>
      <c r="M32" s="117">
        <v>880000</v>
      </c>
      <c r="N32" s="118"/>
      <c r="O32" s="119" t="s">
        <v>19</v>
      </c>
      <c r="P32" s="1"/>
    </row>
    <row r="33" spans="3:16" ht="15">
      <c r="C33" s="1"/>
      <c r="D33" s="1"/>
      <c r="E33" s="1"/>
      <c r="F33" s="1"/>
      <c r="G33" s="1"/>
      <c r="H33" s="120">
        <v>90000</v>
      </c>
      <c r="I33" s="1"/>
      <c r="J33" s="108" t="s">
        <v>96</v>
      </c>
      <c r="K33" s="1"/>
      <c r="L33" s="121"/>
      <c r="M33" s="122">
        <v>400000</v>
      </c>
      <c r="N33" s="123"/>
      <c r="O33" s="124" t="s">
        <v>20</v>
      </c>
      <c r="P33" s="1"/>
    </row>
    <row r="34" spans="3:16" ht="15.75" thickBot="1">
      <c r="C34" s="1"/>
      <c r="D34" s="1"/>
      <c r="E34" s="1"/>
      <c r="F34" s="1"/>
      <c r="G34" s="1"/>
      <c r="H34" s="120">
        <v>230000</v>
      </c>
      <c r="I34" s="1"/>
      <c r="J34" s="108" t="s">
        <v>97</v>
      </c>
      <c r="K34" s="1"/>
      <c r="L34" s="125"/>
      <c r="M34" s="126">
        <f>SUM(M32:M33)</f>
        <v>1280000</v>
      </c>
      <c r="N34" s="127"/>
      <c r="O34" s="128"/>
      <c r="P34" s="1"/>
    </row>
    <row r="35" spans="3:16" ht="15.75" thickBot="1">
      <c r="C35" s="1"/>
      <c r="D35" s="1"/>
      <c r="E35" s="1"/>
      <c r="F35" s="1"/>
      <c r="G35" s="1"/>
      <c r="H35" s="120">
        <v>300000</v>
      </c>
      <c r="I35" s="1"/>
      <c r="J35" s="124" t="s">
        <v>98</v>
      </c>
      <c r="K35" s="1"/>
      <c r="L35" s="89"/>
      <c r="M35" s="90"/>
      <c r="N35" s="90"/>
      <c r="O35" s="91" t="s">
        <v>21</v>
      </c>
      <c r="P35" s="1"/>
    </row>
    <row r="36" spans="3:16" ht="15">
      <c r="C36" s="1"/>
      <c r="D36" s="1"/>
      <c r="E36" s="1"/>
      <c r="F36" s="1"/>
      <c r="G36" s="1"/>
      <c r="H36" s="120">
        <v>200000</v>
      </c>
      <c r="I36" s="1"/>
      <c r="J36" s="124" t="s">
        <v>99</v>
      </c>
      <c r="K36" s="1"/>
      <c r="L36" s="92"/>
      <c r="M36" s="95"/>
      <c r="N36" s="95"/>
      <c r="O36" s="96" t="s">
        <v>22</v>
      </c>
      <c r="P36" s="1"/>
    </row>
    <row r="37" spans="3:16" ht="15">
      <c r="C37" s="1"/>
      <c r="D37" s="1"/>
      <c r="E37" s="1"/>
      <c r="F37" s="1"/>
      <c r="G37" s="1"/>
      <c r="H37" s="129">
        <v>60000</v>
      </c>
      <c r="I37" s="130"/>
      <c r="J37" s="131" t="s">
        <v>100</v>
      </c>
      <c r="K37" s="1"/>
      <c r="L37" s="106">
        <v>76000</v>
      </c>
      <c r="M37" s="1"/>
      <c r="N37" s="1"/>
      <c r="O37" s="108" t="s">
        <v>23</v>
      </c>
      <c r="P37" s="1"/>
    </row>
    <row r="38" spans="3:16" ht="15.75" thickBot="1">
      <c r="C38" s="1"/>
      <c r="D38" s="1"/>
      <c r="E38" s="1"/>
      <c r="F38" s="1"/>
      <c r="G38" s="1"/>
      <c r="H38" s="132">
        <f>SUM(H33:H37)</f>
        <v>880000</v>
      </c>
      <c r="I38" s="133"/>
      <c r="J38" s="134" t="s">
        <v>28</v>
      </c>
      <c r="K38" s="1"/>
      <c r="L38" s="106">
        <v>133000</v>
      </c>
      <c r="M38" s="1"/>
      <c r="N38" s="1"/>
      <c r="O38" s="108" t="s">
        <v>24</v>
      </c>
      <c r="P38" s="1"/>
    </row>
    <row r="39" spans="3:16" ht="15.75" thickBot="1">
      <c r="C39" s="1"/>
      <c r="D39" s="1"/>
      <c r="E39" s="1"/>
      <c r="F39" s="1"/>
      <c r="G39" s="1"/>
      <c r="H39" s="135"/>
      <c r="I39" s="90"/>
      <c r="J39" s="91" t="s">
        <v>101</v>
      </c>
      <c r="K39" s="1"/>
      <c r="L39" s="106">
        <v>66500</v>
      </c>
      <c r="M39" s="1"/>
      <c r="N39" s="1"/>
      <c r="O39" s="108" t="s">
        <v>25</v>
      </c>
      <c r="P39" s="1"/>
    </row>
    <row r="40" spans="3:16" ht="15">
      <c r="C40" s="1"/>
      <c r="D40" s="1"/>
      <c r="E40" s="1"/>
      <c r="F40" s="1"/>
      <c r="G40" s="1"/>
      <c r="H40" s="120">
        <v>230000</v>
      </c>
      <c r="I40" s="1"/>
      <c r="J40" s="108" t="s">
        <v>102</v>
      </c>
      <c r="K40" s="1"/>
      <c r="L40" s="106">
        <v>47500</v>
      </c>
      <c r="M40" s="1"/>
      <c r="N40" s="1"/>
      <c r="O40" s="108" t="s">
        <v>26</v>
      </c>
      <c r="P40" s="1"/>
    </row>
    <row r="41" spans="3:16" ht="15">
      <c r="C41" s="1"/>
      <c r="D41" s="1"/>
      <c r="E41" s="1"/>
      <c r="F41" s="1"/>
      <c r="G41" s="1"/>
      <c r="H41" s="120">
        <v>50000</v>
      </c>
      <c r="I41" s="1"/>
      <c r="J41" s="108" t="s">
        <v>103</v>
      </c>
      <c r="K41" s="1"/>
      <c r="L41" s="106">
        <v>152000</v>
      </c>
      <c r="M41" s="1"/>
      <c r="N41" s="1"/>
      <c r="O41" s="108" t="s">
        <v>27</v>
      </c>
      <c r="P41" s="1"/>
    </row>
    <row r="42" spans="3:16" ht="15">
      <c r="C42" s="1"/>
      <c r="D42" s="1"/>
      <c r="E42" s="1"/>
      <c r="F42" s="1"/>
      <c r="G42" s="1"/>
      <c r="H42" s="120">
        <v>80000</v>
      </c>
      <c r="I42" s="1"/>
      <c r="J42" s="108" t="s">
        <v>104</v>
      </c>
      <c r="K42" s="1"/>
      <c r="L42" s="106">
        <f>SUM(L37:L41)</f>
        <v>475000</v>
      </c>
      <c r="M42" s="1"/>
      <c r="N42" s="1"/>
      <c r="O42" s="108" t="s">
        <v>28</v>
      </c>
      <c r="P42" s="1"/>
    </row>
    <row r="43" spans="3:16" ht="15">
      <c r="C43" s="1"/>
      <c r="D43" s="1"/>
      <c r="E43" s="1"/>
      <c r="F43" s="1"/>
      <c r="G43" s="1"/>
      <c r="H43" s="120">
        <v>22000</v>
      </c>
      <c r="I43" s="1"/>
      <c r="J43" s="108" t="s">
        <v>99</v>
      </c>
      <c r="K43" s="1"/>
      <c r="L43" s="106"/>
      <c r="M43" s="1"/>
      <c r="N43" s="1"/>
      <c r="O43" s="108" t="s">
        <v>29</v>
      </c>
      <c r="P43" s="1"/>
    </row>
    <row r="44" spans="3:16" ht="15">
      <c r="C44" s="1"/>
      <c r="D44" s="1"/>
      <c r="E44" s="1"/>
      <c r="F44" s="1"/>
      <c r="G44" s="1"/>
      <c r="H44" s="129">
        <v>18000</v>
      </c>
      <c r="I44" s="130"/>
      <c r="J44" s="131" t="s">
        <v>105</v>
      </c>
      <c r="K44" s="1"/>
      <c r="L44" s="106">
        <v>60000</v>
      </c>
      <c r="M44" s="1"/>
      <c r="N44" s="1"/>
      <c r="O44" s="108" t="s">
        <v>23</v>
      </c>
      <c r="P44" s="1"/>
    </row>
    <row r="45" spans="3:16" ht="15.75" thickBot="1">
      <c r="C45" s="1"/>
      <c r="D45" s="1"/>
      <c r="E45" s="1"/>
      <c r="F45" s="1"/>
      <c r="G45" s="1"/>
      <c r="H45" s="120">
        <f>SUM(H40:H44)</f>
        <v>400000</v>
      </c>
      <c r="I45" s="1"/>
      <c r="J45" s="108" t="s">
        <v>106</v>
      </c>
      <c r="K45" s="1"/>
      <c r="L45" s="106">
        <v>67000</v>
      </c>
      <c r="M45" s="1"/>
      <c r="N45" s="1"/>
      <c r="O45" s="108" t="s">
        <v>24</v>
      </c>
      <c r="P45" s="1"/>
    </row>
    <row r="46" spans="3:16" ht="15.75" thickBot="1">
      <c r="C46" s="1"/>
      <c r="D46" s="1"/>
      <c r="E46" s="1"/>
      <c r="F46" s="1"/>
      <c r="G46" s="1"/>
      <c r="H46" s="115">
        <f>H45+H38</f>
        <v>1280000</v>
      </c>
      <c r="I46" s="90"/>
      <c r="J46" s="91" t="s">
        <v>107</v>
      </c>
      <c r="K46" s="1"/>
      <c r="L46" s="106">
        <v>43500</v>
      </c>
      <c r="M46" s="1"/>
      <c r="N46" s="1"/>
      <c r="O46" s="108" t="s">
        <v>25</v>
      </c>
      <c r="P46" s="1"/>
    </row>
    <row r="47" spans="3:16" ht="15">
      <c r="C47" s="1"/>
      <c r="D47" s="1"/>
      <c r="E47" s="1"/>
      <c r="F47" s="1"/>
      <c r="G47" s="1"/>
      <c r="H47" s="1"/>
      <c r="I47" s="1"/>
      <c r="J47" s="1"/>
      <c r="K47" s="1"/>
      <c r="L47" s="106">
        <v>12500</v>
      </c>
      <c r="M47" s="1"/>
      <c r="N47" s="1"/>
      <c r="O47" s="108" t="s">
        <v>26</v>
      </c>
      <c r="P47" s="1"/>
    </row>
    <row r="48" spans="3:16" ht="15">
      <c r="C48" s="1"/>
      <c r="D48" s="1"/>
      <c r="E48" s="1"/>
      <c r="F48" s="1"/>
      <c r="G48" s="1"/>
      <c r="H48" s="1"/>
      <c r="I48" s="1"/>
      <c r="J48" s="1" t="s">
        <v>109</v>
      </c>
      <c r="K48" s="1"/>
      <c r="L48" s="106">
        <v>222000</v>
      </c>
      <c r="M48" s="1"/>
      <c r="N48" s="1"/>
      <c r="O48" s="108" t="s">
        <v>27</v>
      </c>
      <c r="P48" s="1"/>
    </row>
    <row r="49" spans="3:16" ht="15">
      <c r="C49" s="1"/>
      <c r="D49" s="1"/>
      <c r="E49" s="1"/>
      <c r="F49" s="1"/>
      <c r="G49" s="1"/>
      <c r="H49" s="1"/>
      <c r="I49" s="1"/>
      <c r="J49" s="1" t="s">
        <v>110</v>
      </c>
      <c r="K49" s="1"/>
      <c r="L49" s="106">
        <f>SUM(L44:L48)</f>
        <v>405000</v>
      </c>
      <c r="M49" s="1"/>
      <c r="N49" s="1"/>
      <c r="O49" s="108" t="s">
        <v>28</v>
      </c>
      <c r="P49" s="1"/>
    </row>
    <row r="50" spans="3:16" ht="15.75" thickBot="1">
      <c r="C50" s="1"/>
      <c r="D50" s="1"/>
      <c r="E50" s="1"/>
      <c r="F50" s="1"/>
      <c r="G50" s="1"/>
      <c r="H50" s="1"/>
      <c r="I50" s="1"/>
      <c r="J50" s="1"/>
      <c r="K50" s="1"/>
      <c r="L50" s="109">
        <f>L42+L49</f>
        <v>880000</v>
      </c>
      <c r="M50" s="99"/>
      <c r="N50" s="99"/>
      <c r="O50" s="100" t="s">
        <v>30</v>
      </c>
      <c r="P50" s="1"/>
    </row>
    <row r="51" spans="3:16" ht="15.75" thickBot="1"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 t="s">
        <v>31</v>
      </c>
      <c r="P51" s="1"/>
    </row>
    <row r="52" spans="3:16" ht="15">
      <c r="C52" s="1"/>
      <c r="D52" s="1"/>
      <c r="E52" s="1"/>
      <c r="F52" s="1"/>
      <c r="G52" s="1"/>
      <c r="H52" s="1"/>
      <c r="I52" s="136"/>
      <c r="J52" s="137"/>
      <c r="K52" s="137"/>
      <c r="L52" s="137" t="s">
        <v>48</v>
      </c>
      <c r="M52" s="137"/>
      <c r="N52" s="137"/>
      <c r="O52" s="138"/>
      <c r="P52" s="1"/>
    </row>
    <row r="53" spans="3:16" ht="15.75" thickBot="1">
      <c r="C53" s="1"/>
      <c r="D53" s="1"/>
      <c r="E53" s="1"/>
      <c r="F53" s="1"/>
      <c r="G53" s="1"/>
      <c r="H53" s="1"/>
      <c r="I53" s="139"/>
      <c r="J53" s="140"/>
      <c r="K53" s="140"/>
      <c r="L53" s="140"/>
      <c r="M53" s="140"/>
      <c r="N53" s="140"/>
      <c r="O53" s="141"/>
      <c r="P53" s="1"/>
    </row>
    <row r="54" spans="3:16" ht="15">
      <c r="C54" s="1"/>
      <c r="D54" s="1"/>
      <c r="E54" s="1"/>
      <c r="F54" s="1"/>
      <c r="G54" s="1"/>
      <c r="H54" s="142"/>
      <c r="I54" s="1"/>
      <c r="J54" s="1"/>
      <c r="K54" s="143" t="s">
        <v>43</v>
      </c>
      <c r="L54" s="1"/>
      <c r="M54" s="107"/>
      <c r="N54" s="1"/>
      <c r="O54" s="143" t="s">
        <v>32</v>
      </c>
      <c r="P54" s="1"/>
    </row>
    <row r="55" spans="3:16" ht="15">
      <c r="C55" s="1"/>
      <c r="D55" s="1"/>
      <c r="E55" s="1"/>
      <c r="F55" s="1"/>
      <c r="G55" s="1"/>
      <c r="H55" s="142"/>
      <c r="I55" s="107">
        <v>150000</v>
      </c>
      <c r="J55" s="107"/>
      <c r="K55" s="142" t="s">
        <v>44</v>
      </c>
      <c r="L55" s="1"/>
      <c r="M55" s="144">
        <v>30000</v>
      </c>
      <c r="N55" s="1"/>
      <c r="O55" s="142" t="s">
        <v>33</v>
      </c>
      <c r="P55" s="1"/>
    </row>
    <row r="56" spans="1:16" ht="15">
      <c r="A56" s="77"/>
      <c r="C56" s="1"/>
      <c r="D56" s="1"/>
      <c r="E56" s="1"/>
      <c r="F56" s="1"/>
      <c r="G56" s="1"/>
      <c r="H56" s="142"/>
      <c r="I56" s="107">
        <v>40000</v>
      </c>
      <c r="J56" s="107"/>
      <c r="K56" s="142" t="s">
        <v>45</v>
      </c>
      <c r="L56" s="1"/>
      <c r="M56" s="144">
        <v>400000</v>
      </c>
      <c r="N56" s="1"/>
      <c r="O56" s="142" t="s">
        <v>34</v>
      </c>
      <c r="P56" s="1"/>
    </row>
    <row r="57" spans="3:16" ht="15">
      <c r="C57" s="1"/>
      <c r="D57" s="1"/>
      <c r="E57" s="1"/>
      <c r="F57" s="1"/>
      <c r="G57" s="1"/>
      <c r="H57" s="142"/>
      <c r="I57" s="107">
        <f>SUM(I55:I56)</f>
        <v>190000</v>
      </c>
      <c r="J57" s="107"/>
      <c r="K57" s="142" t="s">
        <v>28</v>
      </c>
      <c r="L57" s="1"/>
      <c r="M57" s="144">
        <v>109000</v>
      </c>
      <c r="N57" s="1"/>
      <c r="O57" s="142" t="s">
        <v>35</v>
      </c>
      <c r="P57" s="1"/>
    </row>
    <row r="58" spans="3:16" ht="15">
      <c r="C58" s="1"/>
      <c r="D58" s="1"/>
      <c r="E58" s="1"/>
      <c r="F58" s="1"/>
      <c r="G58" s="1"/>
      <c r="H58" s="142"/>
      <c r="I58" s="107">
        <v>350000</v>
      </c>
      <c r="J58" s="107"/>
      <c r="K58" s="142" t="s">
        <v>46</v>
      </c>
      <c r="L58" s="1"/>
      <c r="M58" s="144">
        <v>64600</v>
      </c>
      <c r="N58" s="1"/>
      <c r="O58" s="142" t="s">
        <v>36</v>
      </c>
      <c r="P58" s="154"/>
    </row>
    <row r="59" spans="3:16" ht="15">
      <c r="C59" s="1"/>
      <c r="D59" s="1"/>
      <c r="E59" s="1"/>
      <c r="F59" s="1"/>
      <c r="G59" s="1"/>
      <c r="H59" s="142"/>
      <c r="I59" s="107">
        <f>20000+1773600</f>
        <v>1793600</v>
      </c>
      <c r="J59" s="107"/>
      <c r="K59" s="142" t="s">
        <v>47</v>
      </c>
      <c r="L59" s="1"/>
      <c r="M59" s="144">
        <f>SUM(M55:M58)</f>
        <v>603600</v>
      </c>
      <c r="N59" s="1"/>
      <c r="O59" s="142" t="s">
        <v>37</v>
      </c>
      <c r="P59" s="1"/>
    </row>
    <row r="60" spans="3:16" ht="15">
      <c r="C60" s="1"/>
      <c r="D60" s="1"/>
      <c r="E60" s="1"/>
      <c r="F60" s="1"/>
      <c r="G60" s="1"/>
      <c r="H60" s="142"/>
      <c r="I60" s="107">
        <f>SUM(I58:I59)</f>
        <v>2143600</v>
      </c>
      <c r="J60" s="107"/>
      <c r="K60" s="142" t="s">
        <v>28</v>
      </c>
      <c r="L60" s="1"/>
      <c r="M60" s="144">
        <v>200000</v>
      </c>
      <c r="N60" s="1"/>
      <c r="O60" s="142" t="s">
        <v>38</v>
      </c>
      <c r="P60" s="154"/>
    </row>
    <row r="61" spans="3:16" ht="15">
      <c r="C61" s="1"/>
      <c r="D61" s="1"/>
      <c r="E61" s="1"/>
      <c r="F61" s="1"/>
      <c r="G61" s="1"/>
      <c r="H61" s="142"/>
      <c r="I61" s="107"/>
      <c r="J61" s="107"/>
      <c r="K61" s="142"/>
      <c r="L61" s="1"/>
      <c r="M61" s="144">
        <v>2200000</v>
      </c>
      <c r="N61" s="1"/>
      <c r="O61" s="142" t="s">
        <v>39</v>
      </c>
      <c r="P61" s="1"/>
    </row>
    <row r="62" spans="3:16" ht="15">
      <c r="C62" s="1"/>
      <c r="D62" s="1"/>
      <c r="E62" s="1"/>
      <c r="F62" s="1"/>
      <c r="G62" s="1"/>
      <c r="H62" s="142"/>
      <c r="I62" s="107"/>
      <c r="J62" s="107"/>
      <c r="K62" s="142"/>
      <c r="L62" s="1"/>
      <c r="M62" s="145">
        <v>-670000</v>
      </c>
      <c r="N62" s="1"/>
      <c r="O62" s="142" t="s">
        <v>40</v>
      </c>
      <c r="P62" s="154">
        <f>1763500+10100</f>
        <v>1773600</v>
      </c>
    </row>
    <row r="63" spans="3:16" ht="15">
      <c r="C63" s="1"/>
      <c r="D63" s="1"/>
      <c r="E63" s="1"/>
      <c r="F63" s="1"/>
      <c r="G63" s="1"/>
      <c r="H63" s="142"/>
      <c r="I63" s="107"/>
      <c r="J63" s="107"/>
      <c r="K63" s="142"/>
      <c r="L63" s="1"/>
      <c r="M63" s="144">
        <f>SUM(M60:M62)</f>
        <v>1730000</v>
      </c>
      <c r="N63" s="1"/>
      <c r="O63" s="142" t="s">
        <v>41</v>
      </c>
      <c r="P63" s="154"/>
    </row>
    <row r="64" spans="3:16" ht="15.75" thickBot="1">
      <c r="C64" s="1"/>
      <c r="D64" s="1"/>
      <c r="E64" s="1"/>
      <c r="F64" s="1"/>
      <c r="G64" s="1"/>
      <c r="H64" s="142"/>
      <c r="I64" s="146">
        <f>SUM(I60,I57)</f>
        <v>2333600</v>
      </c>
      <c r="J64" s="110"/>
      <c r="K64" s="147"/>
      <c r="L64" s="99"/>
      <c r="M64" s="148">
        <f>SUM(M63,M59)</f>
        <v>2333600</v>
      </c>
      <c r="N64" s="99"/>
      <c r="O64" s="147" t="s">
        <v>42</v>
      </c>
      <c r="P64" s="154">
        <f>M64-I64</f>
        <v>0</v>
      </c>
    </row>
    <row r="65" spans="3:16" ht="15.75" thickTop="1">
      <c r="C65" s="1"/>
      <c r="D65" s="1"/>
      <c r="E65" s="1"/>
      <c r="F65" s="1"/>
      <c r="G65" s="1"/>
      <c r="H65" s="1"/>
      <c r="I65" s="1"/>
      <c r="J65" s="1"/>
      <c r="K65" s="1"/>
      <c r="L65" s="1"/>
      <c r="M65" s="107"/>
      <c r="N65" s="1"/>
      <c r="O65" s="1"/>
      <c r="P65" s="1"/>
    </row>
    <row r="66" spans="3:16" ht="15.75" thickBot="1"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 t="s">
        <v>49</v>
      </c>
      <c r="P66" s="1"/>
    </row>
    <row r="67" spans="3:16" ht="15.75" thickBot="1">
      <c r="C67" s="1"/>
      <c r="D67" s="1"/>
      <c r="E67" s="1"/>
      <c r="F67" s="1"/>
      <c r="G67" s="1"/>
      <c r="H67" s="149" t="s">
        <v>65</v>
      </c>
      <c r="I67" s="112" t="s">
        <v>64</v>
      </c>
      <c r="J67" s="112" t="s">
        <v>63</v>
      </c>
      <c r="K67" s="112" t="s">
        <v>62</v>
      </c>
      <c r="L67" s="90"/>
      <c r="M67" s="90"/>
      <c r="N67" s="90" t="s">
        <v>50</v>
      </c>
      <c r="O67" s="91"/>
      <c r="P67" s="1"/>
    </row>
    <row r="68" spans="3:16" ht="15">
      <c r="C68" s="1"/>
      <c r="D68" s="1"/>
      <c r="E68" s="1"/>
      <c r="F68" s="1"/>
      <c r="G68" s="1"/>
      <c r="H68" s="104">
        <v>918400</v>
      </c>
      <c r="I68" s="105">
        <v>976500</v>
      </c>
      <c r="J68" s="105">
        <v>984600</v>
      </c>
      <c r="K68" s="105">
        <v>913700</v>
      </c>
      <c r="L68" s="150"/>
      <c r="M68" s="95"/>
      <c r="N68" s="95"/>
      <c r="O68" s="96" t="s">
        <v>51</v>
      </c>
      <c r="P68" s="1"/>
    </row>
    <row r="69" spans="3:16" ht="15">
      <c r="C69" s="1"/>
      <c r="D69" s="1"/>
      <c r="E69" s="1"/>
      <c r="F69" s="1"/>
      <c r="G69" s="1"/>
      <c r="H69" s="106">
        <v>213800</v>
      </c>
      <c r="I69" s="107">
        <v>227880</v>
      </c>
      <c r="J69" s="107">
        <v>283700</v>
      </c>
      <c r="K69" s="107">
        <v>314360</v>
      </c>
      <c r="L69" s="151"/>
      <c r="M69" s="1"/>
      <c r="N69" s="1"/>
      <c r="O69" s="108" t="s">
        <v>35</v>
      </c>
      <c r="P69" s="1"/>
    </row>
    <row r="70" spans="3:16" ht="15">
      <c r="C70" s="1"/>
      <c r="D70" s="1"/>
      <c r="E70" s="1"/>
      <c r="F70" s="1"/>
      <c r="G70" s="1"/>
      <c r="H70" s="106">
        <v>400720</v>
      </c>
      <c r="I70" s="107">
        <v>409680</v>
      </c>
      <c r="J70" s="107">
        <v>432080</v>
      </c>
      <c r="K70" s="107">
        <v>557520</v>
      </c>
      <c r="L70" s="151"/>
      <c r="M70" s="1"/>
      <c r="N70" s="1"/>
      <c r="O70" s="108" t="s">
        <v>52</v>
      </c>
      <c r="P70" s="1"/>
    </row>
    <row r="71" spans="3:16" ht="15">
      <c r="C71" s="1"/>
      <c r="D71" s="1"/>
      <c r="E71" s="1"/>
      <c r="F71" s="1"/>
      <c r="G71" s="1"/>
      <c r="H71" s="106">
        <v>46986</v>
      </c>
      <c r="I71" s="107">
        <v>46986</v>
      </c>
      <c r="J71" s="107">
        <v>46986</v>
      </c>
      <c r="K71" s="107">
        <v>50000</v>
      </c>
      <c r="L71" s="151"/>
      <c r="M71" s="1"/>
      <c r="N71" s="1"/>
      <c r="O71" s="108" t="s">
        <v>53</v>
      </c>
      <c r="P71" s="1"/>
    </row>
    <row r="72" spans="3:16" ht="15">
      <c r="C72" s="1"/>
      <c r="D72" s="1"/>
      <c r="E72" s="1"/>
      <c r="F72" s="1"/>
      <c r="G72" s="1"/>
      <c r="H72" s="106">
        <v>149000</v>
      </c>
      <c r="I72" s="107">
        <v>151000</v>
      </c>
      <c r="J72" s="107">
        <v>156000</v>
      </c>
      <c r="K72" s="107">
        <v>184000</v>
      </c>
      <c r="L72" s="151"/>
      <c r="M72" s="1"/>
      <c r="N72" s="1"/>
      <c r="O72" s="108" t="s">
        <v>54</v>
      </c>
      <c r="P72" s="1"/>
    </row>
    <row r="73" spans="3:16" ht="15.75" thickBot="1">
      <c r="C73" s="1"/>
      <c r="D73" s="1"/>
      <c r="E73" s="1"/>
      <c r="F73" s="1"/>
      <c r="G73" s="1"/>
      <c r="H73" s="109">
        <v>35080</v>
      </c>
      <c r="I73" s="110">
        <v>0</v>
      </c>
      <c r="J73" s="110">
        <v>0</v>
      </c>
      <c r="K73" s="110">
        <v>0</v>
      </c>
      <c r="L73" s="152"/>
      <c r="M73" s="99"/>
      <c r="N73" s="99"/>
      <c r="O73" s="100" t="s">
        <v>55</v>
      </c>
      <c r="P73" s="1"/>
    </row>
    <row r="74" spans="3:16" ht="15"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 t="s">
        <v>56</v>
      </c>
      <c r="P74" s="1"/>
    </row>
    <row r="75" spans="3:16" ht="15">
      <c r="C75" s="1"/>
      <c r="D75" s="1"/>
      <c r="E75" s="1"/>
      <c r="F75" s="1"/>
      <c r="G75" s="1"/>
      <c r="H75" s="1"/>
      <c r="I75" s="1"/>
      <c r="J75" s="1"/>
      <c r="K75" s="1"/>
      <c r="L75" s="107">
        <v>35000</v>
      </c>
      <c r="M75" s="1"/>
      <c r="N75" s="1"/>
      <c r="O75" s="1" t="s">
        <v>57</v>
      </c>
      <c r="P75" s="1"/>
    </row>
    <row r="76" spans="3:16" ht="15">
      <c r="C76" s="1"/>
      <c r="D76" s="1"/>
      <c r="E76" s="1"/>
      <c r="F76" s="1"/>
      <c r="G76" s="1"/>
      <c r="H76" s="1"/>
      <c r="I76" s="1"/>
      <c r="J76" s="1" t="s">
        <v>184</v>
      </c>
      <c r="K76" s="1"/>
      <c r="L76" s="1"/>
      <c r="M76" s="1"/>
      <c r="N76" s="1"/>
      <c r="O76" s="1" t="s">
        <v>58</v>
      </c>
      <c r="P76" s="1"/>
    </row>
    <row r="77" spans="3:16" ht="15">
      <c r="C77" s="1"/>
      <c r="D77" s="1"/>
      <c r="E77" s="1"/>
      <c r="F77" s="1"/>
      <c r="G77" s="1"/>
      <c r="H77" s="1">
        <v>0.12</v>
      </c>
      <c r="I77" s="1">
        <v>18300</v>
      </c>
      <c r="J77" s="1">
        <v>121700</v>
      </c>
      <c r="K77" s="1">
        <v>58000</v>
      </c>
      <c r="L77" s="1"/>
      <c r="M77" s="1">
        <v>198000</v>
      </c>
      <c r="N77" s="1"/>
      <c r="O77" s="1" t="s">
        <v>59</v>
      </c>
      <c r="P77" s="1"/>
    </row>
    <row r="78" spans="3:16" ht="15">
      <c r="C78" s="1"/>
      <c r="D78" s="1"/>
      <c r="E78" s="1"/>
      <c r="F78" s="1"/>
      <c r="G78" s="1"/>
      <c r="H78" s="1"/>
      <c r="I78" s="1"/>
      <c r="J78" s="1"/>
      <c r="K78" s="1"/>
      <c r="L78" s="1">
        <v>187944</v>
      </c>
      <c r="M78" s="1"/>
      <c r="N78" s="1"/>
      <c r="O78" s="1" t="s">
        <v>60</v>
      </c>
      <c r="P78" s="1"/>
    </row>
    <row r="79" spans="3:16" ht="15"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53" t="s">
        <v>61</v>
      </c>
      <c r="P79" s="1"/>
    </row>
    <row r="80" spans="3:16" ht="15"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3:16" ht="12.75"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</row>
    <row r="82" spans="3:16" ht="12.75"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</row>
    <row r="83" spans="3:16" ht="12.75"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L190"/>
  <sheetViews>
    <sheetView tabSelected="1" zoomScale="75" zoomScaleNormal="75" workbookViewId="0" topLeftCell="A1">
      <selection activeCell="E1" sqref="E1"/>
    </sheetView>
  </sheetViews>
  <sheetFormatPr defaultColWidth="9.140625" defaultRowHeight="12.75"/>
  <cols>
    <col min="1" max="1" width="4.7109375" style="5" customWidth="1"/>
    <col min="2" max="2" width="12.57421875" style="5" customWidth="1"/>
    <col min="3" max="4" width="10.421875" style="5" customWidth="1"/>
    <col min="5" max="5" width="12.140625" style="5" customWidth="1"/>
    <col min="6" max="6" width="10.421875" style="5" bestFit="1" customWidth="1"/>
    <col min="7" max="7" width="10.57421875" style="5" customWidth="1"/>
    <col min="8" max="8" width="9.140625" style="5" customWidth="1"/>
    <col min="9" max="9" width="9.28125" style="5" bestFit="1" customWidth="1"/>
    <col min="10" max="10" width="10.57421875" style="5" bestFit="1" customWidth="1"/>
    <col min="11" max="11" width="9.140625" style="5" customWidth="1"/>
    <col min="12" max="12" width="10.00390625" style="5" bestFit="1" customWidth="1"/>
    <col min="13" max="16384" width="9.140625" style="5" customWidth="1"/>
  </cols>
  <sheetData>
    <row r="1" spans="2:5" ht="21" thickBot="1">
      <c r="B1" s="164"/>
      <c r="C1" s="161"/>
      <c r="D1" s="166" t="s">
        <v>66</v>
      </c>
      <c r="E1" s="163"/>
    </row>
    <row r="2" spans="2:5" ht="15.75">
      <c r="B2" s="45" t="s">
        <v>67</v>
      </c>
      <c r="C2" s="41" t="s">
        <v>68</v>
      </c>
      <c r="D2" s="41" t="s">
        <v>69</v>
      </c>
      <c r="E2" s="42" t="s">
        <v>70</v>
      </c>
    </row>
    <row r="3" spans="2:5" ht="15.75">
      <c r="B3" s="46" t="s">
        <v>182</v>
      </c>
      <c r="C3" s="16">
        <f>'اطلاعات اوليه'!L22</f>
        <v>4989</v>
      </c>
      <c r="D3" s="16">
        <f>'اطلاعات اوليه'!L23</f>
        <v>600</v>
      </c>
      <c r="E3" s="36">
        <f>C3*D3</f>
        <v>2993400</v>
      </c>
    </row>
    <row r="4" spans="2:5" ht="15.75">
      <c r="B4" s="46" t="s">
        <v>183</v>
      </c>
      <c r="C4" s="16">
        <f>'اطلاعات اوليه'!K22</f>
        <v>1660</v>
      </c>
      <c r="D4" s="16">
        <f>'اطلاعات اوليه'!K23</f>
        <v>800</v>
      </c>
      <c r="E4" s="36">
        <f>C4*D4</f>
        <v>1328000</v>
      </c>
    </row>
    <row r="5" spans="2:5" ht="16.5" thickBot="1">
      <c r="B5" s="226" t="s">
        <v>28</v>
      </c>
      <c r="C5" s="188">
        <f>C3+C4</f>
        <v>6649</v>
      </c>
      <c r="D5" s="188"/>
      <c r="E5" s="188">
        <f>E3+E4</f>
        <v>4321400</v>
      </c>
    </row>
    <row r="6" spans="2:5" ht="15.75">
      <c r="B6" s="56"/>
      <c r="C6" s="53"/>
      <c r="D6" s="53"/>
      <c r="E6" s="53"/>
    </row>
    <row r="7" spans="2:5" ht="15.75">
      <c r="B7" s="56"/>
      <c r="C7" s="53"/>
      <c r="D7" s="53"/>
      <c r="E7" s="53"/>
    </row>
    <row r="8" spans="2:5" ht="15.75">
      <c r="B8" s="56"/>
      <c r="C8" s="53"/>
      <c r="D8" s="53"/>
      <c r="E8" s="53"/>
    </row>
    <row r="9" spans="2:5" ht="15.75">
      <c r="B9" s="56"/>
      <c r="C9" s="53"/>
      <c r="D9" s="53"/>
      <c r="E9" s="53"/>
    </row>
    <row r="10" spans="2:5" ht="15.75">
      <c r="B10" s="56"/>
      <c r="C10" s="53"/>
      <c r="D10" s="53"/>
      <c r="E10" s="53"/>
    </row>
    <row r="11" spans="2:5" ht="15.75">
      <c r="B11" s="56"/>
      <c r="C11" s="53"/>
      <c r="D11" s="53"/>
      <c r="E11" s="53"/>
    </row>
    <row r="12" spans="2:5" ht="15.75">
      <c r="B12" s="56"/>
      <c r="C12" s="53"/>
      <c r="D12" s="53"/>
      <c r="E12" s="53"/>
    </row>
    <row r="13" spans="2:5" ht="15.75">
      <c r="B13" s="56"/>
      <c r="C13" s="53"/>
      <c r="D13" s="53"/>
      <c r="E13" s="53"/>
    </row>
    <row r="14" spans="2:5" ht="15.75">
      <c r="B14" s="56"/>
      <c r="C14" s="53"/>
      <c r="D14" s="53"/>
      <c r="E14" s="53"/>
    </row>
    <row r="15" spans="2:5" ht="15.75">
      <c r="B15" s="56"/>
      <c r="C15" s="53"/>
      <c r="D15" s="53"/>
      <c r="E15" s="53"/>
    </row>
    <row r="16" spans="2:5" ht="15.75">
      <c r="B16" s="56"/>
      <c r="C16" s="53"/>
      <c r="D16" s="53"/>
      <c r="E16" s="53"/>
    </row>
    <row r="17" spans="2:5" ht="15.75">
      <c r="B17" s="56"/>
      <c r="C17" s="53"/>
      <c r="D17" s="53"/>
      <c r="E17" s="53"/>
    </row>
    <row r="18" spans="2:5" ht="15.75">
      <c r="B18" s="56"/>
      <c r="C18" s="53"/>
      <c r="D18" s="53"/>
      <c r="E18" s="53"/>
    </row>
    <row r="19" spans="2:5" ht="4.5" customHeight="1">
      <c r="B19" s="56"/>
      <c r="C19" s="53"/>
      <c r="D19" s="53"/>
      <c r="E19" s="53"/>
    </row>
    <row r="20" spans="2:5" ht="15.75" hidden="1">
      <c r="B20" s="56"/>
      <c r="C20" s="53"/>
      <c r="D20" s="53"/>
      <c r="E20" s="53"/>
    </row>
    <row r="21" spans="2:5" ht="16.5" thickBot="1">
      <c r="B21" s="56"/>
      <c r="C21" s="53"/>
      <c r="D21" s="53"/>
      <c r="E21" s="53"/>
    </row>
    <row r="22" spans="2:5" ht="21" thickBot="1">
      <c r="B22" s="160"/>
      <c r="C22" s="161"/>
      <c r="D22" s="161"/>
      <c r="E22" s="165" t="s">
        <v>71</v>
      </c>
    </row>
    <row r="23" spans="2:5" ht="15.75">
      <c r="B23" s="39"/>
      <c r="C23" s="40" t="s">
        <v>67</v>
      </c>
      <c r="D23" s="41" t="s">
        <v>182</v>
      </c>
      <c r="E23" s="42" t="s">
        <v>183</v>
      </c>
    </row>
    <row r="24" spans="2:5" ht="15.75">
      <c r="B24" s="43"/>
      <c r="C24" s="44" t="s">
        <v>72</v>
      </c>
      <c r="D24" s="16">
        <f>C3</f>
        <v>4989</v>
      </c>
      <c r="E24" s="36">
        <f>C4</f>
        <v>1660</v>
      </c>
    </row>
    <row r="25" spans="2:5" ht="15.75">
      <c r="B25" s="43"/>
      <c r="C25" s="44" t="s">
        <v>73</v>
      </c>
      <c r="D25" s="16">
        <f>'اطلاعات اوليه'!L24</f>
        <v>399</v>
      </c>
      <c r="E25" s="36">
        <f>'اطلاعات اوليه'!K24</f>
        <v>20</v>
      </c>
    </row>
    <row r="26" spans="2:5" ht="15.75">
      <c r="B26" s="43"/>
      <c r="C26" s="44" t="s">
        <v>13</v>
      </c>
      <c r="D26" s="16">
        <f>'اطلاعات اوليه'!L25</f>
        <v>303</v>
      </c>
      <c r="E26" s="36">
        <f>'اطلاعات اوليه'!K25</f>
        <v>239</v>
      </c>
    </row>
    <row r="27" spans="2:5" ht="16.5" thickBot="1">
      <c r="B27" s="224"/>
      <c r="C27" s="225" t="s">
        <v>74</v>
      </c>
      <c r="D27" s="222">
        <f>D24+D25-D26</f>
        <v>5085</v>
      </c>
      <c r="E27" s="222">
        <f>E24+E25-E26</f>
        <v>1441</v>
      </c>
    </row>
    <row r="28" spans="2:5" ht="15.75">
      <c r="B28" s="57"/>
      <c r="C28" s="57"/>
      <c r="D28" s="2"/>
      <c r="E28" s="2"/>
    </row>
    <row r="29" spans="2:5" ht="15.75">
      <c r="B29" s="57"/>
      <c r="C29" s="57"/>
      <c r="D29" s="2"/>
      <c r="E29" s="2"/>
    </row>
    <row r="30" spans="2:5" ht="15.75">
      <c r="B30" s="57"/>
      <c r="C30" s="57"/>
      <c r="D30" s="2"/>
      <c r="E30" s="2"/>
    </row>
    <row r="31" spans="2:5" ht="15.75">
      <c r="B31" s="57"/>
      <c r="C31" s="57"/>
      <c r="D31" s="2"/>
      <c r="E31" s="2"/>
    </row>
    <row r="32" spans="2:5" ht="15.75">
      <c r="B32" s="57"/>
      <c r="C32" s="57"/>
      <c r="D32" s="2"/>
      <c r="E32" s="2"/>
    </row>
    <row r="33" spans="2:5" ht="15.75">
      <c r="B33" s="57"/>
      <c r="C33" s="57"/>
      <c r="D33" s="2"/>
      <c r="E33" s="2"/>
    </row>
    <row r="34" spans="2:5" ht="15.75">
      <c r="B34" s="57"/>
      <c r="C34" s="57"/>
      <c r="D34" s="56"/>
      <c r="E34" s="56"/>
    </row>
    <row r="37" ht="16.5" thickBot="1"/>
    <row r="38" spans="2:10" ht="21" thickBot="1">
      <c r="B38" s="164"/>
      <c r="C38" s="162"/>
      <c r="D38" s="162"/>
      <c r="E38" s="162"/>
      <c r="F38" s="162" t="s">
        <v>75</v>
      </c>
      <c r="G38" s="165"/>
      <c r="H38" s="60"/>
      <c r="I38" s="60"/>
      <c r="J38" s="60"/>
    </row>
    <row r="39" spans="2:10" ht="16.5" thickBot="1">
      <c r="B39" s="31"/>
      <c r="C39" s="32"/>
      <c r="D39" s="32"/>
      <c r="E39" s="155">
        <v>201</v>
      </c>
      <c r="F39" s="155">
        <v>200</v>
      </c>
      <c r="G39" s="33" t="s">
        <v>28</v>
      </c>
      <c r="J39" s="61"/>
    </row>
    <row r="40" spans="2:7" ht="16.5" thickBot="1">
      <c r="B40" s="31"/>
      <c r="C40" s="32"/>
      <c r="D40" s="32" t="s">
        <v>76</v>
      </c>
      <c r="E40" s="32"/>
      <c r="F40" s="32"/>
      <c r="G40" s="34"/>
    </row>
    <row r="41" spans="2:7" ht="15.75">
      <c r="B41" s="24"/>
      <c r="D41" s="35" t="s">
        <v>182</v>
      </c>
      <c r="E41" s="16">
        <f>D27*'اطلاعات اوليه'!M17</f>
        <v>61020</v>
      </c>
      <c r="F41" s="16">
        <f>D27*'اطلاعات اوليه'!M18</f>
        <v>35595</v>
      </c>
      <c r="G41" s="36">
        <f>SUM(E41:F41)</f>
        <v>96615</v>
      </c>
    </row>
    <row r="42" spans="2:7" ht="16.5" thickBot="1">
      <c r="B42" s="24"/>
      <c r="D42" s="37" t="s">
        <v>183</v>
      </c>
      <c r="E42" s="16">
        <f>E27*'اطلاعات اوليه'!K17</f>
        <v>17292</v>
      </c>
      <c r="F42" s="16">
        <f>E27*'اطلاعات اوليه'!K18</f>
        <v>12969</v>
      </c>
      <c r="G42" s="36">
        <f aca="true" t="shared" si="0" ref="G42:G48">SUM(E42:F42)</f>
        <v>30261</v>
      </c>
    </row>
    <row r="43" spans="2:7" ht="16.5" thickBot="1">
      <c r="B43" s="160"/>
      <c r="C43" s="161"/>
      <c r="D43" s="223" t="s">
        <v>28</v>
      </c>
      <c r="E43" s="222">
        <f>SUM(E41:E42)</f>
        <v>78312</v>
      </c>
      <c r="F43" s="222">
        <f>SUM(F41:F42)</f>
        <v>48564</v>
      </c>
      <c r="G43" s="222">
        <f t="shared" si="0"/>
        <v>126876</v>
      </c>
    </row>
    <row r="44" spans="2:7" ht="15.75">
      <c r="B44" s="24"/>
      <c r="D44" s="25" t="s">
        <v>77</v>
      </c>
      <c r="E44" s="16">
        <f>'اطلاعات اوليه'!M29</f>
        <v>3500</v>
      </c>
      <c r="F44" s="16">
        <f>'اطلاعات اوليه'!L29</f>
        <v>1478</v>
      </c>
      <c r="G44" s="36">
        <f t="shared" si="0"/>
        <v>4978</v>
      </c>
    </row>
    <row r="45" spans="2:7" ht="15.75">
      <c r="B45" s="24"/>
      <c r="D45" s="25" t="s">
        <v>78</v>
      </c>
      <c r="E45" s="16">
        <f>E43-E44</f>
        <v>74812</v>
      </c>
      <c r="F45" s="16">
        <f>F43-F44</f>
        <v>47086</v>
      </c>
      <c r="G45" s="36">
        <f t="shared" si="0"/>
        <v>121898</v>
      </c>
    </row>
    <row r="46" spans="2:7" ht="15.75">
      <c r="B46" s="24"/>
      <c r="D46" s="25" t="s">
        <v>79</v>
      </c>
      <c r="E46" s="16">
        <f>'اطلاعات اوليه'!M12</f>
        <v>7</v>
      </c>
      <c r="F46" s="16">
        <f>'اطلاعات اوليه'!L12</f>
        <v>10</v>
      </c>
      <c r="G46" s="36"/>
    </row>
    <row r="47" spans="2:7" ht="15.75">
      <c r="B47" s="24"/>
      <c r="D47" s="25" t="s">
        <v>80</v>
      </c>
      <c r="E47" s="16">
        <f>E45*E46</f>
        <v>523684</v>
      </c>
      <c r="F47" s="16">
        <f>F45*F46</f>
        <v>470860</v>
      </c>
      <c r="G47" s="36">
        <f t="shared" si="0"/>
        <v>994544</v>
      </c>
    </row>
    <row r="48" spans="2:7" ht="16.5" thickBot="1">
      <c r="B48" s="24"/>
      <c r="D48" s="25" t="s">
        <v>81</v>
      </c>
      <c r="E48" s="16">
        <f>E44*E46</f>
        <v>24500</v>
      </c>
      <c r="F48" s="16">
        <f>F44*F46</f>
        <v>14780</v>
      </c>
      <c r="G48" s="36">
        <f t="shared" si="0"/>
        <v>39280</v>
      </c>
    </row>
    <row r="49" spans="2:7" ht="16.5" thickBot="1">
      <c r="B49" s="160"/>
      <c r="C49" s="161"/>
      <c r="D49" s="203" t="s">
        <v>82</v>
      </c>
      <c r="E49" s="222">
        <f>SUM(E47:E48)</f>
        <v>548184</v>
      </c>
      <c r="F49" s="222">
        <f>SUM(F47:F48)</f>
        <v>485640</v>
      </c>
      <c r="G49" s="222">
        <f>SUM(G47:G48)</f>
        <v>1033824</v>
      </c>
    </row>
    <row r="50" ht="16.5" thickBot="1"/>
    <row r="51" spans="2:7" ht="21" thickBot="1">
      <c r="B51" s="25"/>
      <c r="C51" s="161"/>
      <c r="D51" s="162"/>
      <c r="E51" s="162"/>
      <c r="F51" s="162" t="s">
        <v>83</v>
      </c>
      <c r="G51" s="163"/>
    </row>
    <row r="52" spans="2:7" ht="15.75">
      <c r="B52" s="25"/>
      <c r="C52" s="20"/>
      <c r="D52" s="21"/>
      <c r="E52" s="22">
        <v>200</v>
      </c>
      <c r="F52" s="22">
        <v>201</v>
      </c>
      <c r="G52" s="23" t="s">
        <v>28</v>
      </c>
    </row>
    <row r="53" spans="2:7" ht="15.75">
      <c r="B53" s="25"/>
      <c r="D53" s="25" t="s">
        <v>84</v>
      </c>
      <c r="E53" s="26">
        <f>E43</f>
        <v>78312</v>
      </c>
      <c r="F53" s="26">
        <f>F43</f>
        <v>48564</v>
      </c>
      <c r="G53" s="27">
        <f>SUM(E53:F53)</f>
        <v>126876</v>
      </c>
    </row>
    <row r="54" spans="2:7" ht="15.75">
      <c r="B54" s="25"/>
      <c r="D54" s="25" t="s">
        <v>85</v>
      </c>
      <c r="E54" s="26">
        <f>'اطلاعات اوليه'!M30</f>
        <v>4000</v>
      </c>
      <c r="F54" s="26">
        <f>'اطلاعات اوليه'!L30</f>
        <v>2000</v>
      </c>
      <c r="G54" s="27">
        <f>SUM(E54:F54)</f>
        <v>6000</v>
      </c>
    </row>
    <row r="55" spans="2:7" ht="15.75">
      <c r="B55" s="25"/>
      <c r="D55" s="25" t="s">
        <v>86</v>
      </c>
      <c r="E55" s="26">
        <f>E53+E54</f>
        <v>82312</v>
      </c>
      <c r="F55" s="26">
        <f>F53+F54</f>
        <v>50564</v>
      </c>
      <c r="G55" s="27">
        <f>G53+G54</f>
        <v>132876</v>
      </c>
    </row>
    <row r="56" spans="2:7" ht="15.75">
      <c r="B56" s="25"/>
      <c r="D56" s="25" t="s">
        <v>87</v>
      </c>
      <c r="E56" s="26">
        <f>'اطلاعات اوليه'!M29</f>
        <v>3500</v>
      </c>
      <c r="F56" s="26">
        <f>'اطلاعات اوليه'!L29</f>
        <v>1478</v>
      </c>
      <c r="G56" s="27">
        <f>SUM(E56:F56)</f>
        <v>4978</v>
      </c>
    </row>
    <row r="57" spans="2:7" ht="15.75">
      <c r="B57" s="25"/>
      <c r="D57" s="25" t="s">
        <v>88</v>
      </c>
      <c r="E57" s="26">
        <f>E55-E56</f>
        <v>78812</v>
      </c>
      <c r="F57" s="26">
        <f>F55-F56</f>
        <v>49086</v>
      </c>
      <c r="G57" s="27">
        <f>SUM(E57:F57)</f>
        <v>127898</v>
      </c>
    </row>
    <row r="58" spans="2:7" ht="15.75">
      <c r="B58" s="25"/>
      <c r="D58" s="25" t="s">
        <v>89</v>
      </c>
      <c r="E58" s="26">
        <f>E46</f>
        <v>7</v>
      </c>
      <c r="F58" s="26">
        <f>F46</f>
        <v>10</v>
      </c>
      <c r="G58" s="27"/>
    </row>
    <row r="59" spans="2:7" ht="16.5" thickBot="1">
      <c r="B59" s="25"/>
      <c r="C59" s="29"/>
      <c r="D59" s="30" t="s">
        <v>90</v>
      </c>
      <c r="E59" s="188">
        <f>E57*E58</f>
        <v>551684</v>
      </c>
      <c r="F59" s="188">
        <f>F57*F58</f>
        <v>490860</v>
      </c>
      <c r="G59" s="188">
        <f>SUM(E59:F59)</f>
        <v>1042544</v>
      </c>
    </row>
    <row r="60" ht="16.5" thickBot="1"/>
    <row r="61" spans="2:7" ht="21" thickBot="1">
      <c r="B61" s="160"/>
      <c r="C61" s="161"/>
      <c r="D61" s="161"/>
      <c r="E61" s="161"/>
      <c r="F61" s="162" t="s">
        <v>91</v>
      </c>
      <c r="G61" s="163"/>
    </row>
    <row r="62" spans="2:7" ht="16.5" thickBot="1">
      <c r="B62" s="13" t="s">
        <v>67</v>
      </c>
      <c r="C62" s="14" t="s">
        <v>74</v>
      </c>
      <c r="D62" s="14" t="s">
        <v>92</v>
      </c>
      <c r="E62" s="14" t="s">
        <v>93</v>
      </c>
      <c r="F62" s="14" t="s">
        <v>69</v>
      </c>
      <c r="G62" s="15" t="s">
        <v>94</v>
      </c>
    </row>
    <row r="63" spans="2:7" ht="15.75">
      <c r="B63" s="3" t="s">
        <v>182</v>
      </c>
      <c r="C63" s="16">
        <f>D27</f>
        <v>5085</v>
      </c>
      <c r="D63" s="16">
        <f>'اطلاعات اوليه'!M19</f>
        <v>4</v>
      </c>
      <c r="E63" s="16">
        <f>C63*D63</f>
        <v>20340</v>
      </c>
      <c r="F63" s="16">
        <f>'اطلاعات اوليه'!M13</f>
        <v>20</v>
      </c>
      <c r="G63" s="221">
        <f>E63*F63</f>
        <v>406800</v>
      </c>
    </row>
    <row r="64" spans="2:7" ht="15.75">
      <c r="B64" s="3" t="s">
        <v>183</v>
      </c>
      <c r="C64" s="16">
        <f>E27</f>
        <v>1441</v>
      </c>
      <c r="D64" s="16">
        <f>'اطلاعات اوليه'!K19</f>
        <v>6</v>
      </c>
      <c r="E64" s="16">
        <f>C64*D64</f>
        <v>8646</v>
      </c>
      <c r="F64" s="16">
        <f>'اطلاعات اوليه'!M13</f>
        <v>20</v>
      </c>
      <c r="G64" s="221">
        <f>E64*F64</f>
        <v>172920</v>
      </c>
    </row>
    <row r="65" spans="2:7" ht="16.5" thickBot="1">
      <c r="B65" s="17" t="s">
        <v>28</v>
      </c>
      <c r="C65" s="18">
        <f>SUM(C63:C64)</f>
        <v>6526</v>
      </c>
      <c r="D65" s="18"/>
      <c r="E65" s="18">
        <f>SUM(E63:E64)</f>
        <v>28986</v>
      </c>
      <c r="F65" s="18">
        <v>20</v>
      </c>
      <c r="G65" s="221">
        <f>SUM(G63:G64)</f>
        <v>579720</v>
      </c>
    </row>
    <row r="66" ht="16.5" thickBot="1"/>
    <row r="67" spans="3:5" ht="21" thickBot="1">
      <c r="C67" s="160"/>
      <c r="D67" s="161"/>
      <c r="E67" s="165" t="s">
        <v>108</v>
      </c>
    </row>
    <row r="68" spans="3:5" ht="16.5" thickBot="1">
      <c r="C68" s="220"/>
      <c r="D68" s="32"/>
      <c r="E68" s="34" t="s">
        <v>95</v>
      </c>
    </row>
    <row r="69" spans="3:5" ht="15.75">
      <c r="C69" s="4">
        <f>'اطلاعات اوليه'!H33</f>
        <v>90000</v>
      </c>
      <c r="E69" s="6" t="s">
        <v>96</v>
      </c>
    </row>
    <row r="70" spans="3:5" ht="15.75">
      <c r="C70" s="4">
        <f>'اطلاعات اوليه'!H34</f>
        <v>230000</v>
      </c>
      <c r="E70" s="6" t="s">
        <v>97</v>
      </c>
    </row>
    <row r="71" spans="3:5" ht="15.75">
      <c r="C71" s="4">
        <f>'اطلاعات اوليه'!H35</f>
        <v>300000</v>
      </c>
      <c r="E71" s="7" t="s">
        <v>98</v>
      </c>
    </row>
    <row r="72" spans="3:5" ht="15.75">
      <c r="C72" s="4">
        <f>'اطلاعات اوليه'!H36</f>
        <v>200000</v>
      </c>
      <c r="E72" s="7" t="s">
        <v>99</v>
      </c>
    </row>
    <row r="73" spans="3:5" ht="15.75">
      <c r="C73" s="4">
        <f>'اطلاعات اوليه'!H37</f>
        <v>60000</v>
      </c>
      <c r="D73" s="8"/>
      <c r="E73" s="9" t="s">
        <v>100</v>
      </c>
    </row>
    <row r="74" spans="3:5" ht="16.5" thickBot="1">
      <c r="C74" s="4">
        <f>'اطلاعات اوليه'!H38</f>
        <v>880000</v>
      </c>
      <c r="D74" s="10"/>
      <c r="E74" s="11" t="s">
        <v>28</v>
      </c>
    </row>
    <row r="75" spans="3:5" ht="16.5" thickBot="1">
      <c r="C75" s="219"/>
      <c r="D75" s="32"/>
      <c r="E75" s="34" t="s">
        <v>101</v>
      </c>
    </row>
    <row r="76" spans="3:5" ht="15.75">
      <c r="C76" s="4">
        <f>'اطلاعات اوليه'!H40</f>
        <v>230000</v>
      </c>
      <c r="E76" s="6" t="s">
        <v>102</v>
      </c>
    </row>
    <row r="77" spans="3:5" ht="15.75">
      <c r="C77" s="4">
        <f>'اطلاعات اوليه'!H41</f>
        <v>50000</v>
      </c>
      <c r="E77" s="6" t="s">
        <v>103</v>
      </c>
    </row>
    <row r="78" spans="3:5" ht="15.75">
      <c r="C78" s="4">
        <f>'اطلاعات اوليه'!H42</f>
        <v>80000</v>
      </c>
      <c r="E78" s="6" t="s">
        <v>104</v>
      </c>
    </row>
    <row r="79" spans="3:5" ht="15.75">
      <c r="C79" s="4">
        <f>'اطلاعات اوليه'!H43</f>
        <v>22000</v>
      </c>
      <c r="E79" s="6" t="s">
        <v>99</v>
      </c>
    </row>
    <row r="80" spans="3:5" ht="15.75">
      <c r="C80" s="4">
        <f>'اطلاعات اوليه'!H44</f>
        <v>18000</v>
      </c>
      <c r="D80" s="8"/>
      <c r="E80" s="9" t="s">
        <v>105</v>
      </c>
    </row>
    <row r="81" spans="3:5" ht="16.5" thickBot="1">
      <c r="C81" s="4">
        <f>'اطلاعات اوليه'!H45</f>
        <v>400000</v>
      </c>
      <c r="E81" s="6" t="s">
        <v>106</v>
      </c>
    </row>
    <row r="82" spans="3:5" ht="16.5" thickBot="1">
      <c r="C82" s="58">
        <f>'اطلاعات اوليه'!H46</f>
        <v>1280000</v>
      </c>
      <c r="D82" s="32"/>
      <c r="E82" s="34" t="s">
        <v>107</v>
      </c>
    </row>
    <row r="84" spans="3:5" ht="15.75">
      <c r="C84" s="12">
        <f>C82/30000</f>
        <v>42.666666666666664</v>
      </c>
      <c r="E84" s="5" t="s">
        <v>111</v>
      </c>
    </row>
    <row r="85" ht="15.75">
      <c r="E85" s="5" t="s">
        <v>112</v>
      </c>
    </row>
    <row r="86" ht="16.5" thickBot="1"/>
    <row r="87" spans="2:6" ht="16.5" thickBot="1">
      <c r="B87" s="160"/>
      <c r="C87" s="161"/>
      <c r="D87" s="161"/>
      <c r="E87" s="161"/>
      <c r="F87" s="163" t="s">
        <v>190</v>
      </c>
    </row>
    <row r="88" spans="2:6" ht="16.5" thickBot="1">
      <c r="B88" s="13" t="s">
        <v>113</v>
      </c>
      <c r="C88" s="14" t="s">
        <v>182</v>
      </c>
      <c r="D88" s="14" t="s">
        <v>183</v>
      </c>
      <c r="E88" s="32"/>
      <c r="F88" s="34"/>
    </row>
    <row r="89" spans="2:6" ht="15.75">
      <c r="B89" s="3" t="s">
        <v>186</v>
      </c>
      <c r="C89" s="2">
        <f>'اطلاعات اوليه'!M12*'اطلاعات اوليه'!M17</f>
        <v>84</v>
      </c>
      <c r="D89" s="2">
        <f>'اطلاعات اوليه'!M12*'اطلاعات اوليه'!K17</f>
        <v>84</v>
      </c>
      <c r="E89" s="53"/>
      <c r="F89" s="6"/>
    </row>
    <row r="90" spans="2:6" ht="15.75">
      <c r="B90" s="3" t="s">
        <v>185</v>
      </c>
      <c r="C90" s="2">
        <f>'اطلاعات اوليه'!M18*'اطلاعات اوليه'!L12</f>
        <v>70</v>
      </c>
      <c r="D90" s="2">
        <f>'اطلاعات اوليه'!L12*'اطلاعات اوليه'!K18</f>
        <v>90</v>
      </c>
      <c r="E90" s="53"/>
      <c r="F90" s="6"/>
    </row>
    <row r="91" spans="2:6" ht="15.75">
      <c r="B91" s="3" t="s">
        <v>114</v>
      </c>
      <c r="C91" s="2">
        <f>'اطلاعات اوليه'!M19*'اطلاعات اوليه'!M13</f>
        <v>80</v>
      </c>
      <c r="D91" s="2">
        <f>'اطلاعات اوليه'!L13*'اطلاعات اوليه'!K19</f>
        <v>120</v>
      </c>
      <c r="E91" s="53"/>
      <c r="F91" s="6"/>
    </row>
    <row r="92" spans="2:6" ht="16.5" thickBot="1">
      <c r="B92" s="3" t="s">
        <v>115</v>
      </c>
      <c r="C92" s="2">
        <f>'اطلاعات اوليه'!M19*'بودجه جامع'!C84</f>
        <v>170.66666666666666</v>
      </c>
      <c r="D92" s="2">
        <f>C84*'اطلاعات اوليه'!K19</f>
        <v>256</v>
      </c>
      <c r="E92" s="53"/>
      <c r="F92" s="6"/>
    </row>
    <row r="93" spans="2:6" ht="16.5" thickBot="1">
      <c r="B93" s="217" t="s">
        <v>28</v>
      </c>
      <c r="C93" s="155">
        <f>SUM(C89:C92)</f>
        <v>404.66666666666663</v>
      </c>
      <c r="D93" s="155">
        <f>SUM(D89:D92)</f>
        <v>550</v>
      </c>
      <c r="E93" s="218"/>
      <c r="F93" s="34"/>
    </row>
    <row r="94" ht="16.5" thickBot="1"/>
    <row r="95" spans="2:6" ht="21" thickBot="1">
      <c r="B95" s="160"/>
      <c r="C95" s="161"/>
      <c r="D95" s="162"/>
      <c r="E95" s="162" t="s">
        <v>116</v>
      </c>
      <c r="F95" s="163"/>
    </row>
    <row r="96" spans="2:7" ht="16.5" thickBot="1">
      <c r="B96" s="211"/>
      <c r="C96" s="212" t="s">
        <v>117</v>
      </c>
      <c r="D96" s="213" t="s">
        <v>118</v>
      </c>
      <c r="E96" s="14" t="s">
        <v>69</v>
      </c>
      <c r="F96" s="33" t="s">
        <v>70</v>
      </c>
      <c r="G96" s="56"/>
    </row>
    <row r="97" spans="2:7" ht="15.75">
      <c r="B97" s="47"/>
      <c r="C97" s="50" t="s">
        <v>187</v>
      </c>
      <c r="D97" s="48">
        <f>'اطلاعات اوليه'!M30</f>
        <v>4000</v>
      </c>
      <c r="E97" s="2">
        <f>'اطلاعات اوليه'!M12</f>
        <v>7</v>
      </c>
      <c r="F97" s="49">
        <f>E97*D97</f>
        <v>28000</v>
      </c>
      <c r="G97" s="56"/>
    </row>
    <row r="98" spans="2:7" ht="15.75">
      <c r="B98" s="47"/>
      <c r="C98" s="50" t="s">
        <v>188</v>
      </c>
      <c r="D98" s="48">
        <f>'اطلاعات اوليه'!L30</f>
        <v>2000</v>
      </c>
      <c r="E98" s="2">
        <f>'اطلاعات اوليه'!L12</f>
        <v>10</v>
      </c>
      <c r="F98" s="49">
        <f>E98*D98</f>
        <v>20000</v>
      </c>
      <c r="G98" s="56"/>
    </row>
    <row r="99" spans="2:7" ht="16.5" thickBot="1">
      <c r="B99" s="179"/>
      <c r="C99" s="180" t="s">
        <v>28</v>
      </c>
      <c r="D99" s="181">
        <f>SUM(D97:D98)</f>
        <v>6000</v>
      </c>
      <c r="E99" s="182"/>
      <c r="F99" s="183">
        <f>SUM(F97:F98)</f>
        <v>48000</v>
      </c>
      <c r="G99" s="56"/>
    </row>
    <row r="100" spans="2:7" ht="16.5" thickBot="1">
      <c r="B100" s="211"/>
      <c r="C100" s="214" t="s">
        <v>113</v>
      </c>
      <c r="D100" s="215"/>
      <c r="E100" s="155"/>
      <c r="F100" s="216"/>
      <c r="G100" s="56"/>
    </row>
    <row r="101" spans="2:7" ht="15.75">
      <c r="B101" s="47"/>
      <c r="C101" s="51" t="s">
        <v>182</v>
      </c>
      <c r="D101" s="48">
        <f>'اطلاعات اوليه'!L24</f>
        <v>399</v>
      </c>
      <c r="E101" s="2">
        <f>C93</f>
        <v>404.66666666666663</v>
      </c>
      <c r="F101" s="49">
        <f>E101*D101</f>
        <v>161461.99999999997</v>
      </c>
      <c r="G101" s="56"/>
    </row>
    <row r="102" spans="2:6" ht="15.75">
      <c r="B102" s="24"/>
      <c r="C102" s="51" t="s">
        <v>183</v>
      </c>
      <c r="D102" s="48">
        <f>'اطلاعات اوليه'!K24</f>
        <v>20</v>
      </c>
      <c r="E102" s="2">
        <f>D93</f>
        <v>550</v>
      </c>
      <c r="F102" s="49">
        <f>D102*E102</f>
        <v>11000</v>
      </c>
    </row>
    <row r="103" spans="2:6" ht="16.5" thickBot="1">
      <c r="B103" s="207"/>
      <c r="C103" s="208" t="s">
        <v>28</v>
      </c>
      <c r="D103" s="209">
        <f>SUM(D101:D102)</f>
        <v>419</v>
      </c>
      <c r="E103" s="209"/>
      <c r="F103" s="210">
        <f>SUM(F101:F102)</f>
        <v>172461.99999999997</v>
      </c>
    </row>
    <row r="104" ht="16.5" thickBot="1"/>
    <row r="105" spans="2:6" ht="21" thickBot="1">
      <c r="B105" s="160"/>
      <c r="C105" s="161"/>
      <c r="D105" s="161"/>
      <c r="E105" s="161"/>
      <c r="F105" s="165" t="s">
        <v>119</v>
      </c>
    </row>
    <row r="106" spans="2:6" ht="15.75">
      <c r="B106" s="19"/>
      <c r="C106" s="20"/>
      <c r="D106" s="21"/>
      <c r="E106" s="62"/>
      <c r="F106" s="63"/>
    </row>
    <row r="107" spans="2:6" ht="15.75">
      <c r="B107" s="24"/>
      <c r="D107" s="25" t="s">
        <v>77</v>
      </c>
      <c r="E107" s="52">
        <f>'اطلاعات اوليه'!M58</f>
        <v>64600</v>
      </c>
      <c r="F107" s="6"/>
    </row>
    <row r="108" spans="2:6" ht="15.75">
      <c r="B108" s="24"/>
      <c r="D108" s="25" t="s">
        <v>120</v>
      </c>
      <c r="E108" s="53">
        <f>G49</f>
        <v>1033824</v>
      </c>
      <c r="F108" s="6"/>
    </row>
    <row r="109" spans="2:6" ht="15.75">
      <c r="B109" s="24"/>
      <c r="D109" s="25" t="s">
        <v>121</v>
      </c>
      <c r="E109" s="53">
        <f>G65</f>
        <v>579720</v>
      </c>
      <c r="F109" s="6"/>
    </row>
    <row r="110" spans="2:6" ht="16.5" thickBot="1">
      <c r="B110" s="24"/>
      <c r="D110" s="25" t="s">
        <v>115</v>
      </c>
      <c r="E110" s="53">
        <f>C82</f>
        <v>1280000</v>
      </c>
      <c r="F110" s="6"/>
    </row>
    <row r="111" spans="2:6" ht="16.5" thickBot="1">
      <c r="B111" s="160"/>
      <c r="C111" s="161"/>
      <c r="D111" s="203" t="s">
        <v>36</v>
      </c>
      <c r="E111" s="206">
        <f>E108+E109+E110</f>
        <v>2893544</v>
      </c>
      <c r="F111" s="163"/>
    </row>
    <row r="112" spans="2:6" ht="15.75">
      <c r="B112" s="24"/>
      <c r="D112" s="25" t="s">
        <v>122</v>
      </c>
      <c r="E112" s="52">
        <f>E111+E107</f>
        <v>2958144</v>
      </c>
      <c r="F112" s="6"/>
    </row>
    <row r="113" spans="2:6" ht="16.5" thickBot="1">
      <c r="B113" s="24"/>
      <c r="D113" s="25" t="s">
        <v>123</v>
      </c>
      <c r="E113" s="53">
        <f>F103</f>
        <v>172461.99999999997</v>
      </c>
      <c r="F113" s="6"/>
    </row>
    <row r="114" spans="2:6" ht="16.5" thickBot="1">
      <c r="B114" s="160"/>
      <c r="C114" s="161"/>
      <c r="D114" s="203" t="s">
        <v>124</v>
      </c>
      <c r="E114" s="206">
        <f>E112-E113</f>
        <v>2785682</v>
      </c>
      <c r="F114" s="163"/>
    </row>
    <row r="115" ht="16.5" thickBot="1"/>
    <row r="116" spans="3:5" ht="21" thickBot="1">
      <c r="C116" s="160"/>
      <c r="D116" s="161"/>
      <c r="E116" s="165" t="s">
        <v>125</v>
      </c>
    </row>
    <row r="117" spans="3:5" ht="16.5" thickBot="1">
      <c r="C117" s="31"/>
      <c r="D117" s="38" t="s">
        <v>126</v>
      </c>
      <c r="E117" s="55"/>
    </row>
    <row r="118" spans="3:5" ht="15.75">
      <c r="C118" s="24"/>
      <c r="D118" s="25" t="s">
        <v>127</v>
      </c>
      <c r="E118" s="54">
        <f>'اطلاعات اوليه'!L37</f>
        <v>76000</v>
      </c>
    </row>
    <row r="119" spans="3:5" ht="15.75">
      <c r="C119" s="24"/>
      <c r="D119" s="25" t="s">
        <v>128</v>
      </c>
      <c r="E119" s="54">
        <f>'اطلاعات اوليه'!L38</f>
        <v>133000</v>
      </c>
    </row>
    <row r="120" spans="3:5" ht="15.75">
      <c r="C120" s="24"/>
      <c r="D120" s="25" t="s">
        <v>129</v>
      </c>
      <c r="E120" s="54">
        <f>'اطلاعات اوليه'!L39</f>
        <v>66500</v>
      </c>
    </row>
    <row r="121" spans="3:5" ht="15.75">
      <c r="C121" s="24"/>
      <c r="D121" s="25" t="s">
        <v>130</v>
      </c>
      <c r="E121" s="54">
        <f>'اطلاعات اوليه'!L40</f>
        <v>47500</v>
      </c>
    </row>
    <row r="122" spans="3:5" ht="16.5" thickBot="1">
      <c r="C122" s="24"/>
      <c r="D122" s="25" t="s">
        <v>27</v>
      </c>
      <c r="E122" s="54">
        <f>'اطلاعات اوليه'!L41</f>
        <v>152000</v>
      </c>
    </row>
    <row r="123" spans="3:5" ht="16.5" thickBot="1">
      <c r="C123" s="160"/>
      <c r="D123" s="203" t="s">
        <v>28</v>
      </c>
      <c r="E123" s="205">
        <f>'اطلاعات اوليه'!L42</f>
        <v>475000</v>
      </c>
    </row>
    <row r="124" spans="3:5" ht="16.5" thickBot="1">
      <c r="C124" s="31"/>
      <c r="D124" s="59" t="s">
        <v>131</v>
      </c>
      <c r="E124" s="55"/>
    </row>
    <row r="125" spans="3:5" ht="15.75">
      <c r="C125" s="24"/>
      <c r="D125" s="25" t="s">
        <v>127</v>
      </c>
      <c r="E125" s="54">
        <f>'اطلاعات اوليه'!L44</f>
        <v>60000</v>
      </c>
    </row>
    <row r="126" spans="3:5" ht="15.75">
      <c r="C126" s="24"/>
      <c r="D126" s="25" t="s">
        <v>128</v>
      </c>
      <c r="E126" s="54">
        <f>'اطلاعات اوليه'!L45</f>
        <v>67000</v>
      </c>
    </row>
    <row r="127" spans="3:5" ht="15.75">
      <c r="C127" s="24"/>
      <c r="D127" s="25" t="s">
        <v>129</v>
      </c>
      <c r="E127" s="54">
        <f>'اطلاعات اوليه'!L46</f>
        <v>43500</v>
      </c>
    </row>
    <row r="128" spans="3:5" ht="15.75">
      <c r="C128" s="24"/>
      <c r="D128" s="25" t="s">
        <v>130</v>
      </c>
      <c r="E128" s="54">
        <f>'اطلاعات اوليه'!L47</f>
        <v>12500</v>
      </c>
    </row>
    <row r="129" spans="3:5" ht="16.5" thickBot="1">
      <c r="C129" s="24"/>
      <c r="D129" s="25" t="s">
        <v>27</v>
      </c>
      <c r="E129" s="54">
        <f>'اطلاعات اوليه'!L48</f>
        <v>222000</v>
      </c>
    </row>
    <row r="130" spans="3:5" ht="16.5" thickBot="1">
      <c r="C130" s="160"/>
      <c r="D130" s="203" t="s">
        <v>28</v>
      </c>
      <c r="E130" s="205">
        <f>'اطلاعات اوليه'!L49</f>
        <v>405000</v>
      </c>
    </row>
    <row r="131" spans="3:5" ht="16.5" thickBot="1">
      <c r="C131" s="28"/>
      <c r="D131" s="30" t="s">
        <v>132</v>
      </c>
      <c r="E131" s="184">
        <f>'اطلاعات اوليه'!L50</f>
        <v>880000</v>
      </c>
    </row>
    <row r="132" ht="16.5" thickBot="1"/>
    <row r="133" spans="2:5" ht="15.75">
      <c r="B133" s="167"/>
      <c r="C133" s="168"/>
      <c r="D133" s="168"/>
      <c r="E133" s="169" t="s">
        <v>134</v>
      </c>
    </row>
    <row r="134" spans="2:5" ht="16.5" thickBot="1">
      <c r="B134" s="170"/>
      <c r="C134" s="171"/>
      <c r="D134" s="171"/>
      <c r="E134" s="172"/>
    </row>
    <row r="135" spans="2:5" ht="15.75">
      <c r="B135" s="24"/>
      <c r="D135" s="21" t="s">
        <v>72</v>
      </c>
      <c r="E135" s="54">
        <f>E5</f>
        <v>4321400</v>
      </c>
    </row>
    <row r="136" spans="2:5" ht="16.5" thickBot="1">
      <c r="B136" s="24"/>
      <c r="D136" s="25" t="s">
        <v>135</v>
      </c>
      <c r="E136" s="159">
        <f>E114</f>
        <v>2785682</v>
      </c>
    </row>
    <row r="137" spans="2:5" ht="16.5" thickBot="1">
      <c r="B137" s="160"/>
      <c r="C137" s="161"/>
      <c r="D137" s="203" t="s">
        <v>136</v>
      </c>
      <c r="E137" s="204">
        <f>E135-E136</f>
        <v>1535718</v>
      </c>
    </row>
    <row r="138" spans="2:5" ht="16.5" thickBot="1">
      <c r="B138" s="31"/>
      <c r="C138" s="32"/>
      <c r="D138" s="38" t="s">
        <v>143</v>
      </c>
      <c r="E138" s="55"/>
    </row>
    <row r="139" spans="2:5" ht="15.75">
      <c r="B139" s="24"/>
      <c r="D139" s="25" t="s">
        <v>137</v>
      </c>
      <c r="E139" s="54">
        <f>E118+E125</f>
        <v>136000</v>
      </c>
    </row>
    <row r="140" spans="2:5" ht="15.75">
      <c r="B140" s="24"/>
      <c r="D140" s="25" t="s">
        <v>138</v>
      </c>
      <c r="E140" s="54">
        <f>E119+E126</f>
        <v>200000</v>
      </c>
    </row>
    <row r="141" spans="2:5" ht="15.75">
      <c r="B141" s="24"/>
      <c r="D141" s="25" t="s">
        <v>139</v>
      </c>
      <c r="E141" s="54">
        <f>E120+E127</f>
        <v>110000</v>
      </c>
    </row>
    <row r="142" spans="2:5" ht="15.75">
      <c r="B142" s="24"/>
      <c r="D142" s="25" t="s">
        <v>140</v>
      </c>
      <c r="E142" s="54">
        <f>E121+E128</f>
        <v>60000</v>
      </c>
    </row>
    <row r="143" spans="2:5" ht="15.75">
      <c r="B143" s="24"/>
      <c r="D143" s="25" t="s">
        <v>27</v>
      </c>
      <c r="E143" s="54">
        <f>E129+E122</f>
        <v>374000</v>
      </c>
    </row>
    <row r="144" spans="2:5" ht="16.5" thickBot="1">
      <c r="B144" s="24"/>
      <c r="D144" s="25" t="s">
        <v>142</v>
      </c>
      <c r="E144" s="158">
        <f>SUM(E139:E143)</f>
        <v>880000</v>
      </c>
    </row>
    <row r="145" spans="2:5" ht="16.5" thickBot="1">
      <c r="B145" s="160"/>
      <c r="C145" s="161"/>
      <c r="D145" s="203" t="s">
        <v>141</v>
      </c>
      <c r="E145" s="204">
        <f>E137-E144</f>
        <v>655718</v>
      </c>
    </row>
    <row r="146" ht="16.5" thickBot="1">
      <c r="E146" s="52"/>
    </row>
    <row r="147" spans="1:7" ht="15.75">
      <c r="A147" s="167"/>
      <c r="B147" s="168"/>
      <c r="C147" s="168"/>
      <c r="D147" s="168"/>
      <c r="E147" s="173"/>
      <c r="F147" s="168"/>
      <c r="G147" s="169"/>
    </row>
    <row r="148" spans="1:7" ht="20.25">
      <c r="A148" s="174"/>
      <c r="B148" s="175"/>
      <c r="C148" s="175"/>
      <c r="D148" s="176" t="s">
        <v>161</v>
      </c>
      <c r="E148" s="177"/>
      <c r="F148" s="175"/>
      <c r="G148" s="178"/>
    </row>
    <row r="149" spans="1:7" ht="16.5" thickBot="1">
      <c r="A149" s="170"/>
      <c r="B149" s="171"/>
      <c r="C149" s="171"/>
      <c r="D149" s="171"/>
      <c r="E149" s="171"/>
      <c r="F149" s="171"/>
      <c r="G149" s="172"/>
    </row>
    <row r="150" spans="1:7" ht="16.5" thickBot="1">
      <c r="A150" s="31"/>
      <c r="B150" s="34"/>
      <c r="C150" s="19" t="s">
        <v>158</v>
      </c>
      <c r="D150" s="20" t="s">
        <v>63</v>
      </c>
      <c r="E150" s="20" t="s">
        <v>64</v>
      </c>
      <c r="F150" s="20" t="s">
        <v>65</v>
      </c>
      <c r="G150" s="63" t="s">
        <v>28</v>
      </c>
    </row>
    <row r="151" spans="1:7" ht="15.75">
      <c r="A151" s="24"/>
      <c r="B151" s="5" t="s">
        <v>144</v>
      </c>
      <c r="C151" s="80">
        <f>'اطلاعات اوليه'!M55</f>
        <v>30000</v>
      </c>
      <c r="D151" s="81">
        <f>C167</f>
        <v>35820</v>
      </c>
      <c r="E151" s="81">
        <f>D167</f>
        <v>40174</v>
      </c>
      <c r="F151" s="81">
        <f>E167</f>
        <v>48475</v>
      </c>
      <c r="G151" s="82">
        <f>C151</f>
        <v>30000</v>
      </c>
    </row>
    <row r="152" spans="1:7" ht="15.75">
      <c r="A152" s="24"/>
      <c r="B152" s="5" t="s">
        <v>145</v>
      </c>
      <c r="C152" s="83">
        <f>'اطلاعات اوليه'!K68</f>
        <v>913700</v>
      </c>
      <c r="D152" s="79">
        <f>'اطلاعات اوليه'!J68</f>
        <v>984600</v>
      </c>
      <c r="E152" s="79">
        <f>'اطلاعات اوليه'!I68</f>
        <v>976500</v>
      </c>
      <c r="F152" s="79">
        <f>'اطلاعات اوليه'!H68</f>
        <v>918400</v>
      </c>
      <c r="G152" s="84">
        <f>SUM(C152:F152)</f>
        <v>3793200</v>
      </c>
    </row>
    <row r="153" spans="1:7" ht="15.75">
      <c r="A153" s="24"/>
      <c r="B153" s="5" t="s">
        <v>159</v>
      </c>
      <c r="C153" s="85">
        <f>SUM(C151:C152)</f>
        <v>943700</v>
      </c>
      <c r="D153" s="78">
        <f>SUM(D151:D152)</f>
        <v>1020420</v>
      </c>
      <c r="E153" s="78">
        <f>SUM(E151:E152)</f>
        <v>1016674</v>
      </c>
      <c r="F153" s="78">
        <f>SUM(F151:F152)</f>
        <v>966875</v>
      </c>
      <c r="G153" s="86">
        <f>SUM(G151:G152)</f>
        <v>3823200</v>
      </c>
    </row>
    <row r="154" spans="1:7" ht="15.75">
      <c r="A154" s="24"/>
      <c r="B154" s="5" t="s">
        <v>146</v>
      </c>
      <c r="C154" s="83">
        <f>'اطلاعات اوليه'!K69</f>
        <v>314360</v>
      </c>
      <c r="D154" s="79">
        <f>'اطلاعات اوليه'!J69</f>
        <v>283700</v>
      </c>
      <c r="E154" s="79">
        <f>'اطلاعات اوليه'!I69</f>
        <v>227880</v>
      </c>
      <c r="F154" s="79">
        <f>'اطلاعات اوليه'!H69</f>
        <v>213800</v>
      </c>
      <c r="G154" s="84">
        <f>SUM(C154:F154)</f>
        <v>1039740</v>
      </c>
    </row>
    <row r="155" spans="1:7" ht="15.75">
      <c r="A155" s="24"/>
      <c r="B155" s="5" t="s">
        <v>147</v>
      </c>
      <c r="C155" s="83">
        <f>'اطلاعات اوليه'!K70</f>
        <v>557520</v>
      </c>
      <c r="D155" s="79">
        <f>'اطلاعات اوليه'!J70</f>
        <v>432080</v>
      </c>
      <c r="E155" s="79">
        <f>'اطلاعات اوليه'!I70</f>
        <v>409680</v>
      </c>
      <c r="F155" s="79">
        <f>'اطلاعات اوليه'!H70</f>
        <v>400720</v>
      </c>
      <c r="G155" s="84">
        <f aca="true" t="shared" si="1" ref="G155:G165">SUM(C155:F155)</f>
        <v>1800000</v>
      </c>
    </row>
    <row r="156" spans="1:7" ht="15.75">
      <c r="A156" s="24"/>
      <c r="B156" s="5" t="s">
        <v>148</v>
      </c>
      <c r="C156" s="83">
        <f>'اطلاعات اوليه'!K71</f>
        <v>50000</v>
      </c>
      <c r="D156" s="79">
        <f>'اطلاعات اوليه'!J71</f>
        <v>46986</v>
      </c>
      <c r="E156" s="79">
        <f>'اطلاعات اوليه'!I71</f>
        <v>46986</v>
      </c>
      <c r="F156" s="79">
        <f>'اطلاعات اوليه'!H71</f>
        <v>46986</v>
      </c>
      <c r="G156" s="84">
        <f t="shared" si="1"/>
        <v>190958</v>
      </c>
    </row>
    <row r="157" spans="1:7" ht="15.75">
      <c r="A157" s="24"/>
      <c r="B157" s="5" t="s">
        <v>149</v>
      </c>
      <c r="C157" s="83">
        <f>'اطلاعات اوليه'!K72</f>
        <v>184000</v>
      </c>
      <c r="D157" s="79">
        <f>'اطلاعات اوليه'!J72</f>
        <v>156000</v>
      </c>
      <c r="E157" s="79">
        <f>'اطلاعات اوليه'!I72</f>
        <v>151000</v>
      </c>
      <c r="F157" s="79">
        <f>'اطلاعات اوليه'!H72</f>
        <v>149000</v>
      </c>
      <c r="G157" s="84">
        <f t="shared" si="1"/>
        <v>640000</v>
      </c>
    </row>
    <row r="158" spans="1:7" ht="15.75">
      <c r="A158" s="24"/>
      <c r="B158" s="5" t="s">
        <v>160</v>
      </c>
      <c r="C158" s="83">
        <f>'اطلاعات اوليه'!K73</f>
        <v>0</v>
      </c>
      <c r="D158" s="79">
        <f>'اطلاعات اوليه'!J73</f>
        <v>0</v>
      </c>
      <c r="E158" s="79">
        <f>'اطلاعات اوليه'!I73</f>
        <v>0</v>
      </c>
      <c r="F158" s="79">
        <f>'اطلاعات اوليه'!H73</f>
        <v>35080</v>
      </c>
      <c r="G158" s="84">
        <f>SUM(C158:F158)</f>
        <v>35080</v>
      </c>
    </row>
    <row r="159" spans="1:7" ht="15.75">
      <c r="A159" s="24"/>
      <c r="B159" s="5" t="s">
        <v>150</v>
      </c>
      <c r="C159" s="187">
        <f>SUM(C154:C158)</f>
        <v>1105880</v>
      </c>
      <c r="D159" s="188">
        <f>SUM(D154:D158)</f>
        <v>918766</v>
      </c>
      <c r="E159" s="188">
        <f>SUM(E154:E158)</f>
        <v>835546</v>
      </c>
      <c r="F159" s="188">
        <f>SUM(F154:F158)</f>
        <v>845586</v>
      </c>
      <c r="G159" s="189">
        <f>SUM(C159:F159)</f>
        <v>3705778</v>
      </c>
    </row>
    <row r="160" spans="1:12" ht="15.75">
      <c r="A160" s="24"/>
      <c r="B160" s="5" t="s">
        <v>151</v>
      </c>
      <c r="C160" s="83">
        <f>'اطلاعات اوليه'!L75</f>
        <v>35000</v>
      </c>
      <c r="D160" s="79">
        <f>'اطلاعات اوليه'!L75</f>
        <v>35000</v>
      </c>
      <c r="E160" s="79">
        <f>'اطلاعات اوليه'!L75</f>
        <v>35000</v>
      </c>
      <c r="F160" s="79">
        <f>'اطلاعات اوليه'!L75</f>
        <v>35000</v>
      </c>
      <c r="G160" s="84">
        <f>C160</f>
        <v>35000</v>
      </c>
      <c r="J160" s="64"/>
      <c r="L160" s="64"/>
    </row>
    <row r="161" spans="1:10" ht="15.75">
      <c r="A161" s="24"/>
      <c r="C161" s="83">
        <f>C159+C160</f>
        <v>1140880</v>
      </c>
      <c r="D161" s="79">
        <f>D159+D160</f>
        <v>953766</v>
      </c>
      <c r="E161" s="79">
        <f>E159+E160</f>
        <v>870546</v>
      </c>
      <c r="F161" s="79">
        <f>F159+F160</f>
        <v>880586</v>
      </c>
      <c r="G161" s="84">
        <f t="shared" si="1"/>
        <v>3845778</v>
      </c>
      <c r="J161" s="64"/>
    </row>
    <row r="162" spans="1:10" ht="15.75">
      <c r="A162" s="24"/>
      <c r="B162" s="5" t="s">
        <v>152</v>
      </c>
      <c r="C162" s="85">
        <f>C153-C161</f>
        <v>-197180</v>
      </c>
      <c r="D162" s="78">
        <f>D153-D161</f>
        <v>66654</v>
      </c>
      <c r="E162" s="78">
        <f>E153-E161</f>
        <v>146128</v>
      </c>
      <c r="F162" s="78">
        <f>F153-F161</f>
        <v>86289</v>
      </c>
      <c r="G162" s="84">
        <f t="shared" si="1"/>
        <v>101891</v>
      </c>
      <c r="J162" s="64"/>
    </row>
    <row r="163" spans="1:9" ht="15.75">
      <c r="A163" s="24"/>
      <c r="B163" s="5" t="s">
        <v>153</v>
      </c>
      <c r="C163" s="83">
        <f>'اطلاعات اوليه'!M77</f>
        <v>198000</v>
      </c>
      <c r="D163" s="79">
        <v>0</v>
      </c>
      <c r="E163" s="79">
        <v>0</v>
      </c>
      <c r="F163" s="79">
        <v>0</v>
      </c>
      <c r="G163" s="84">
        <f t="shared" si="1"/>
        <v>198000</v>
      </c>
      <c r="I163" s="64"/>
    </row>
    <row r="164" spans="1:7" ht="15.75">
      <c r="A164" s="24"/>
      <c r="B164" s="5" t="s">
        <v>154</v>
      </c>
      <c r="C164" s="83">
        <v>0</v>
      </c>
      <c r="D164" s="79">
        <f>'اطلاعات اوليه'!K77</f>
        <v>58000</v>
      </c>
      <c r="E164" s="79">
        <f>'اطلاعات اوليه'!J77</f>
        <v>121700</v>
      </c>
      <c r="F164" s="79">
        <f>'اطلاعات اوليه'!I77</f>
        <v>18300</v>
      </c>
      <c r="G164" s="84">
        <f t="shared" si="1"/>
        <v>198000</v>
      </c>
    </row>
    <row r="165" spans="1:7" ht="15.75">
      <c r="A165" s="24"/>
      <c r="B165" s="5" t="s">
        <v>155</v>
      </c>
      <c r="C165" s="83">
        <v>0</v>
      </c>
      <c r="D165" s="79">
        <f>D164*'اطلاعات اوليه'!H77*(6/12)</f>
        <v>3480</v>
      </c>
      <c r="E165" s="79">
        <f>E164*'اطلاعات اوليه'!H77*(9/12)</f>
        <v>10953</v>
      </c>
      <c r="F165" s="79">
        <f>F164*'اطلاعات اوليه'!H77*(12/12)</f>
        <v>2196</v>
      </c>
      <c r="G165" s="84">
        <f t="shared" si="1"/>
        <v>16629</v>
      </c>
    </row>
    <row r="166" spans="1:7" ht="15.75">
      <c r="A166" s="185"/>
      <c r="B166" s="5" t="s">
        <v>156</v>
      </c>
      <c r="C166" s="83">
        <f>C163-C164-C165</f>
        <v>198000</v>
      </c>
      <c r="D166" s="79">
        <f>D163-D164-D165</f>
        <v>-61480</v>
      </c>
      <c r="E166" s="79">
        <f>E163-E164-E165</f>
        <v>-132653</v>
      </c>
      <c r="F166" s="79">
        <f>F163-F164-F165</f>
        <v>-20496</v>
      </c>
      <c r="G166" s="84">
        <f>G163-G164-G165</f>
        <v>-16629</v>
      </c>
    </row>
    <row r="167" spans="1:7" ht="16.5" thickBot="1">
      <c r="A167" s="28"/>
      <c r="B167" s="186" t="s">
        <v>157</v>
      </c>
      <c r="C167" s="190">
        <f>C163+C153-C159-C164-C165</f>
        <v>35820</v>
      </c>
      <c r="D167" s="191">
        <f>D163+D153-D159-D164-D165</f>
        <v>40174</v>
      </c>
      <c r="E167" s="191">
        <f>E163+E153-E159-E164-E165</f>
        <v>48475</v>
      </c>
      <c r="F167" s="191">
        <f>F163+F153-F159-F164-F165</f>
        <v>100793</v>
      </c>
      <c r="G167" s="192">
        <f>G163+G153-G159-G164-G165</f>
        <v>100793</v>
      </c>
    </row>
    <row r="168" ht="16.5" thickBot="1"/>
    <row r="169" spans="1:4" ht="15.75">
      <c r="A169" s="167"/>
      <c r="B169" s="168"/>
      <c r="C169" s="168"/>
      <c r="D169" s="202" t="s">
        <v>189</v>
      </c>
    </row>
    <row r="170" spans="1:4" ht="15.75">
      <c r="A170" s="198"/>
      <c r="B170" s="193" t="s">
        <v>162</v>
      </c>
      <c r="C170" s="156"/>
      <c r="D170" s="193"/>
    </row>
    <row r="171" spans="1:4" ht="15.75">
      <c r="A171" s="24"/>
      <c r="B171" s="25" t="s">
        <v>163</v>
      </c>
      <c r="D171" s="194">
        <f>F167</f>
        <v>100793</v>
      </c>
    </row>
    <row r="172" spans="1:4" ht="15.75">
      <c r="A172" s="24"/>
      <c r="B172" s="25" t="s">
        <v>34</v>
      </c>
      <c r="D172" s="194">
        <f>'اطلاعات اوليه'!M56+'بودجه جامع'!E135-'بودجه جامع'!G152</f>
        <v>928200</v>
      </c>
    </row>
    <row r="173" spans="1:4" ht="15.75">
      <c r="A173" s="24"/>
      <c r="B173" s="25" t="s">
        <v>164</v>
      </c>
      <c r="D173" s="195">
        <f>F99</f>
        <v>48000</v>
      </c>
    </row>
    <row r="174" spans="1:4" ht="15.75">
      <c r="A174" s="24"/>
      <c r="B174" s="25" t="s">
        <v>36</v>
      </c>
      <c r="D174" s="195">
        <f>F103</f>
        <v>172461.99999999997</v>
      </c>
    </row>
    <row r="175" spans="1:4" ht="15.75">
      <c r="A175" s="24"/>
      <c r="B175" s="25" t="s">
        <v>37</v>
      </c>
      <c r="D175" s="194">
        <f>SUM(D171:D174)</f>
        <v>1249455</v>
      </c>
    </row>
    <row r="176" spans="1:4" ht="15.75">
      <c r="A176" s="24"/>
      <c r="B176" s="25" t="s">
        <v>165</v>
      </c>
      <c r="D176" s="195"/>
    </row>
    <row r="177" spans="1:4" ht="15.75">
      <c r="A177" s="24"/>
      <c r="B177" s="25" t="s">
        <v>166</v>
      </c>
      <c r="D177" s="194">
        <f>'اطلاعات اوليه'!M60</f>
        <v>200000</v>
      </c>
    </row>
    <row r="178" spans="1:4" ht="15.75">
      <c r="A178" s="24"/>
      <c r="B178" s="25" t="s">
        <v>167</v>
      </c>
      <c r="D178" s="194">
        <f>'اطلاعات اوليه'!M61+'اطلاعات اوليه'!H73+'اطلاعات اوليه'!M62-'بودجه جامع'!C76</f>
        <v>1335080</v>
      </c>
    </row>
    <row r="179" spans="1:4" ht="16.5" thickBot="1">
      <c r="A179" s="24"/>
      <c r="B179" s="25" t="s">
        <v>169</v>
      </c>
      <c r="D179" s="194">
        <f>SUM(D177:D178)</f>
        <v>1535080</v>
      </c>
    </row>
    <row r="180" spans="1:4" ht="16.5" thickBot="1">
      <c r="A180" s="31"/>
      <c r="B180" s="38" t="s">
        <v>168</v>
      </c>
      <c r="C180" s="161"/>
      <c r="D180" s="201">
        <f>SUM(D179+D175)</f>
        <v>2784535</v>
      </c>
    </row>
    <row r="181" spans="1:4" ht="16.5" thickBot="1">
      <c r="A181" s="31"/>
      <c r="B181" s="38" t="s">
        <v>170</v>
      </c>
      <c r="C181" s="32"/>
      <c r="D181" s="196"/>
    </row>
    <row r="182" spans="1:4" ht="15.75">
      <c r="A182" s="199"/>
      <c r="B182" s="200" t="s">
        <v>171</v>
      </c>
      <c r="C182" s="157"/>
      <c r="D182" s="197"/>
    </row>
    <row r="183" spans="1:4" ht="15.75">
      <c r="A183" s="24"/>
      <c r="B183" s="25" t="s">
        <v>44</v>
      </c>
      <c r="D183" s="195">
        <f>'اطلاعات اوليه'!I55+'بودجه جامع'!G59-'بودجه جامع'!G154</f>
        <v>152804</v>
      </c>
    </row>
    <row r="184" spans="1:4" ht="15.75">
      <c r="A184" s="24"/>
      <c r="B184" s="25" t="s">
        <v>45</v>
      </c>
      <c r="D184" s="195">
        <f>'اطلاعات اوليه'!I56+'اطلاعات اوليه'!L78-'بودجه جامع'!G156</f>
        <v>36986</v>
      </c>
    </row>
    <row r="185" spans="1:7" ht="16.5" thickBot="1">
      <c r="A185" s="24"/>
      <c r="B185" s="25" t="s">
        <v>174</v>
      </c>
      <c r="D185" s="195">
        <f>SUM(D183:D184)</f>
        <v>189790</v>
      </c>
      <c r="G185" s="64"/>
    </row>
    <row r="186" spans="1:4" ht="16.5" thickBot="1">
      <c r="A186" s="31"/>
      <c r="B186" s="38" t="s">
        <v>175</v>
      </c>
      <c r="C186" s="32"/>
      <c r="D186" s="196"/>
    </row>
    <row r="187" spans="1:4" ht="15.75">
      <c r="A187" s="24"/>
      <c r="B187" s="25" t="s">
        <v>46</v>
      </c>
      <c r="D187" s="195">
        <f>'اطلاعات اوليه'!I58</f>
        <v>350000</v>
      </c>
    </row>
    <row r="188" spans="1:4" ht="15.75">
      <c r="A188" s="24"/>
      <c r="B188" s="25" t="s">
        <v>47</v>
      </c>
      <c r="D188" s="194">
        <f>'اطلاعات اوليه'!I59+'بودجه جامع'!E145-'اطلاعات اوليه'!L78+G166</f>
        <v>2244745</v>
      </c>
    </row>
    <row r="189" spans="1:4" ht="16.5" thickBot="1">
      <c r="A189" s="24"/>
      <c r="B189" s="25" t="s">
        <v>172</v>
      </c>
      <c r="D189" s="194">
        <f>SUM(D187:D188)</f>
        <v>2594745</v>
      </c>
    </row>
    <row r="190" spans="1:4" ht="16.5" thickBot="1">
      <c r="A190" s="160"/>
      <c r="B190" s="203" t="s">
        <v>173</v>
      </c>
      <c r="C190" s="161"/>
      <c r="D190" s="201">
        <f>D185+D189</f>
        <v>2784535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MRT_SOFT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dabir</cp:lastModifiedBy>
  <dcterms:created xsi:type="dcterms:W3CDTF">2004-08-02T18:28:01Z</dcterms:created>
  <dcterms:modified xsi:type="dcterms:W3CDTF">2005-12-13T10:34:08Z</dcterms:modified>
  <cp:category/>
  <cp:version/>
  <cp:contentType/>
  <cp:contentStatus/>
</cp:coreProperties>
</file>