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255" windowWidth="12120" windowHeight="6660" tabRatio="930" activeTab="0"/>
  </bookViews>
  <sheets>
    <sheet name="اطلات اوليه" sheetId="1" r:id="rId1"/>
    <sheet name="بودجه فروش" sheetId="2" r:id="rId2"/>
    <sheet name="بودجه توليد" sheetId="3" r:id="rId3"/>
    <sheet name="بودجه مواد مستقيم" sheetId="4" r:id="rId4"/>
    <sheet name="بودجه خريد مواد مستقيم" sheetId="5" r:id="rId5"/>
    <sheet name="بودجه دستمزد مستقيم و سربار" sheetId="6" r:id="rId6"/>
    <sheet name="بهاي تمام شده يك واحد" sheetId="7" r:id="rId7"/>
    <sheet name="بودجه بهاي تمام شده فروش رفته " sheetId="8" r:id="rId8"/>
    <sheet name="بودجه موجوديهاي اخر دوره" sheetId="9" r:id="rId9"/>
    <sheet name="بودجه ساير هزينه ها" sheetId="10" r:id="rId10"/>
    <sheet name="بودجه سود و زيان" sheetId="11" r:id="rId11"/>
    <sheet name="بودجه نقدي" sheetId="12" r:id="rId12"/>
    <sheet name="ترازنامه" sheetId="13" r:id="rId13"/>
  </sheets>
  <definedNames/>
  <calcPr fullCalcOnLoad="1"/>
</workbook>
</file>

<file path=xl/sharedStrings.xml><?xml version="1.0" encoding="utf-8"?>
<sst xmlns="http://schemas.openxmlformats.org/spreadsheetml/2006/main" count="247" uniqueCount="154">
  <si>
    <t>موجودي اخر سال</t>
  </si>
  <si>
    <t xml:space="preserve">موجودي اول سال </t>
  </si>
  <si>
    <t xml:space="preserve">واحد </t>
  </si>
  <si>
    <t xml:space="preserve">الف </t>
  </si>
  <si>
    <t xml:space="preserve">ب </t>
  </si>
  <si>
    <t>ج</t>
  </si>
  <si>
    <t xml:space="preserve">محصول </t>
  </si>
  <si>
    <t>واحد</t>
  </si>
  <si>
    <t xml:space="preserve">قيمت </t>
  </si>
  <si>
    <t>شماره كالا</t>
  </si>
  <si>
    <t>ب</t>
  </si>
  <si>
    <t>عدد</t>
  </si>
  <si>
    <t xml:space="preserve">عدد </t>
  </si>
  <si>
    <t>كيلو گرم</t>
  </si>
  <si>
    <t>متر</t>
  </si>
  <si>
    <t>-</t>
  </si>
  <si>
    <t xml:space="preserve">براورد </t>
  </si>
  <si>
    <t>فروش</t>
  </si>
  <si>
    <t>سال</t>
  </si>
  <si>
    <t>مقدار</t>
  </si>
  <si>
    <t xml:space="preserve">مورد نياز </t>
  </si>
  <si>
    <t>يك واحد</t>
  </si>
  <si>
    <t>محصول</t>
  </si>
  <si>
    <t>الف</t>
  </si>
  <si>
    <t xml:space="preserve">              </t>
  </si>
  <si>
    <t>ساعات مورد نياز</t>
  </si>
  <si>
    <t xml:space="preserve">نرخ هر ساعت </t>
  </si>
  <si>
    <t xml:space="preserve"> ساعات  و</t>
  </si>
  <si>
    <t xml:space="preserve">نرخ دستمزد </t>
  </si>
  <si>
    <t>هر واحد</t>
  </si>
  <si>
    <t>موجودي مواد اول دوره</t>
  </si>
  <si>
    <t>موجودي اخر دوره</t>
  </si>
  <si>
    <t>قيمت هر واحد</t>
  </si>
  <si>
    <t xml:space="preserve">مواد اوليه </t>
  </si>
  <si>
    <t>هزينه هاي</t>
  </si>
  <si>
    <t>سربار به نرخ</t>
  </si>
  <si>
    <t>ريال براي</t>
  </si>
  <si>
    <t>هر ساعت</t>
  </si>
  <si>
    <t>كار</t>
  </si>
  <si>
    <t>حذف مي شود</t>
  </si>
  <si>
    <t>فروش كل (ريال)</t>
  </si>
  <si>
    <t>قيمت هر واحد (ريال)</t>
  </si>
  <si>
    <t>مقدار فروش (واحد)</t>
  </si>
  <si>
    <t>نوع محصول (واحد)</t>
  </si>
  <si>
    <t>جمع</t>
  </si>
  <si>
    <t>شرح</t>
  </si>
  <si>
    <t>تعداد فروش</t>
  </si>
  <si>
    <t xml:space="preserve">موجودي اخر دوره </t>
  </si>
  <si>
    <t>جمع واحدهاي موردنياز</t>
  </si>
  <si>
    <t>موجودي اول دوره</t>
  </si>
  <si>
    <t xml:space="preserve">بودجه  توليد </t>
  </si>
  <si>
    <t xml:space="preserve">   الف</t>
  </si>
  <si>
    <t>مواد اوليه</t>
  </si>
  <si>
    <t>محصول ب</t>
  </si>
  <si>
    <t xml:space="preserve">محصول الف </t>
  </si>
  <si>
    <t xml:space="preserve">محصول ج </t>
  </si>
  <si>
    <t>جمع كل (واحد)</t>
  </si>
  <si>
    <t>ماده 40</t>
  </si>
  <si>
    <t>ماده 30</t>
  </si>
  <si>
    <t>ماده 50</t>
  </si>
  <si>
    <t>ماده 110</t>
  </si>
  <si>
    <t>مقدار مورد نياز براي توليد</t>
  </si>
  <si>
    <t>+</t>
  </si>
  <si>
    <t>موجودي مورد انتظار اخر دوره</t>
  </si>
  <si>
    <t>نيازمندي</t>
  </si>
  <si>
    <t xml:space="preserve">موجودي مواد اول دوره </t>
  </si>
  <si>
    <t xml:space="preserve">خريد </t>
  </si>
  <si>
    <t>نرخ هر واحد</t>
  </si>
  <si>
    <t>*</t>
  </si>
  <si>
    <t>ماده 41</t>
  </si>
  <si>
    <t xml:space="preserve">جمع كل </t>
  </si>
  <si>
    <t>تعداد توليد</t>
  </si>
  <si>
    <t>زمان لازم</t>
  </si>
  <si>
    <t>ساعت لازم براي توليد</t>
  </si>
  <si>
    <t>نرخ دستمزد</t>
  </si>
  <si>
    <t>جمع هزينه دستمزد</t>
  </si>
  <si>
    <t>×</t>
  </si>
  <si>
    <t>ماده110</t>
  </si>
  <si>
    <t>ماده50</t>
  </si>
  <si>
    <t xml:space="preserve">دستمزد مستقيم </t>
  </si>
  <si>
    <t>سربار كارخانه</t>
  </si>
  <si>
    <t>قيمت موجودي اول سال</t>
  </si>
  <si>
    <t>هزينه هاي اضافي:</t>
  </si>
  <si>
    <t>هزينه طراحي و توسعه</t>
  </si>
  <si>
    <t>هزينه بازاريابي</t>
  </si>
  <si>
    <t>هزينه اداري</t>
  </si>
  <si>
    <t>هزينه هاي توزيع و فروش</t>
  </si>
  <si>
    <t>چهار ماهه اول</t>
  </si>
  <si>
    <t>چهار ماهه دوم</t>
  </si>
  <si>
    <t>چهار ماهه سوم</t>
  </si>
  <si>
    <t>دريافتي از مشتريان</t>
  </si>
  <si>
    <t xml:space="preserve">پرداختي بابت خريد </t>
  </si>
  <si>
    <t>پرداختي بابت حقوق</t>
  </si>
  <si>
    <t>پرداختي بابت ساير هزينه ها</t>
  </si>
  <si>
    <t>پرداختي بابت خريد اموال</t>
  </si>
  <si>
    <t xml:space="preserve">فروش سهام عادي </t>
  </si>
  <si>
    <t>سهم به ارزش</t>
  </si>
  <si>
    <t>حداقل مانده وجه نقد براي هر چهار ماه</t>
  </si>
  <si>
    <t xml:space="preserve">حقوق سال جاري </t>
  </si>
  <si>
    <t xml:space="preserve">ماليات </t>
  </si>
  <si>
    <t>دارائي هاي جاري:</t>
  </si>
  <si>
    <t>وجه نقد</t>
  </si>
  <si>
    <t>حسابهاي دريافتني</t>
  </si>
  <si>
    <t>مواد مستقيم</t>
  </si>
  <si>
    <t>كالاي ساخته شده</t>
  </si>
  <si>
    <t>جمع دارائي جاري</t>
  </si>
  <si>
    <t>اموال ماشين الات تجهيزات:‚</t>
  </si>
  <si>
    <t>زمين</t>
  </si>
  <si>
    <t>تجهيزات و ساختمان</t>
  </si>
  <si>
    <t xml:space="preserve">استهلاك انباشته </t>
  </si>
  <si>
    <t xml:space="preserve"> :بدهي ها</t>
  </si>
  <si>
    <t>حسابهاي پرداختني</t>
  </si>
  <si>
    <t>حقوق پرداختني</t>
  </si>
  <si>
    <t>جمع بدهي ها</t>
  </si>
  <si>
    <t>سهام عادي (40000) سهم</t>
  </si>
  <si>
    <t>سود انباشته</t>
  </si>
  <si>
    <t>جمع حقوق صاحبان سهام</t>
  </si>
  <si>
    <t>جمع كل دارائي</t>
  </si>
  <si>
    <t>جمع كل بدهي و حقوق صاحبان سهام</t>
  </si>
  <si>
    <t>جمع كل</t>
  </si>
  <si>
    <t>بهاي هر واحد محصول</t>
  </si>
  <si>
    <t>بهاي موجودي اخر دوره</t>
  </si>
  <si>
    <t>نرخ</t>
  </si>
  <si>
    <t xml:space="preserve">مبلغ </t>
  </si>
  <si>
    <t>مواد مستقيم مصرفي</t>
  </si>
  <si>
    <t>دستمزد مستقيم</t>
  </si>
  <si>
    <t>سربار</t>
  </si>
  <si>
    <t>هزينه هاي توليد</t>
  </si>
  <si>
    <t>قيمت تمام شده كالاي اماده فروش</t>
  </si>
  <si>
    <t>موجودي كالاي ساخته شده پايان دوره</t>
  </si>
  <si>
    <t>بهاي تمام شده كالاي فروش رفته</t>
  </si>
  <si>
    <t>مبلغ</t>
  </si>
  <si>
    <t xml:space="preserve">سربار بودجه شده </t>
  </si>
  <si>
    <t>ساعات كار مستقيم</t>
  </si>
  <si>
    <t>هزينه طراحي</t>
  </si>
  <si>
    <t>هزينه بازار يابي</t>
  </si>
  <si>
    <t>هزينه فروش</t>
  </si>
  <si>
    <t>سود ناويژه</t>
  </si>
  <si>
    <t>ساير هزينه ها</t>
  </si>
  <si>
    <t>سود قبل از ماليات</t>
  </si>
  <si>
    <t>ماليات</t>
  </si>
  <si>
    <t>سود ويژه</t>
  </si>
  <si>
    <t>خريد ماشين الات</t>
  </si>
  <si>
    <t>مانده اول دوره نقد</t>
  </si>
  <si>
    <t>وجه نقد در دسترس</t>
  </si>
  <si>
    <t>پرداختي خريد</t>
  </si>
  <si>
    <t>پرداختي حقوق</t>
  </si>
  <si>
    <t>پرداختي ساير هزينه ها</t>
  </si>
  <si>
    <t>جمع پرداختها</t>
  </si>
  <si>
    <t>مانده لازم</t>
  </si>
  <si>
    <t>مازاد(كسري)</t>
  </si>
  <si>
    <t>پرداختي خريد ماشين الات</t>
  </si>
  <si>
    <t>هزينه استهلاك</t>
  </si>
  <si>
    <t>سهام عادي (140000) سهم</t>
  </si>
</sst>
</file>

<file path=xl/styles.xml><?xml version="1.0" encoding="utf-8"?>
<styleSheet xmlns="http://schemas.openxmlformats.org/spreadsheetml/2006/main">
  <numFmts count="2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_-* #,##0.0\ _ر_ي_ا_ل_-;\-* #,##0.0\ _ر_ي_ا_ل_-;_-* &quot;-&quot;??\ _ر_ي_ا_ل_-;_-@_-"/>
    <numFmt numFmtId="181" formatCode="_-* #,##0\ _ر_ي_ا_ل_-;\-* #,##0\ _ر_ي_ا_ل_-;_-* &quot;-&quot;??\ _ر_ي_ا_ل_-;_-@_-"/>
  </numFmts>
  <fonts count="34">
    <font>
      <sz val="10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4"/>
      <color indexed="8"/>
      <name val="Arial"/>
      <family val="2"/>
    </font>
    <font>
      <b/>
      <i/>
      <u val="single"/>
      <sz val="14"/>
      <color indexed="8"/>
      <name val="Arial"/>
      <family val="2"/>
    </font>
    <font>
      <sz val="16"/>
      <color indexed="8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u val="singleAccounting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color indexed="10"/>
      <name val="Arial"/>
      <family val="2"/>
    </font>
    <font>
      <u val="singleAccounting"/>
      <sz val="10"/>
      <color indexed="8"/>
      <name val="Arial"/>
      <family val="2"/>
    </font>
    <font>
      <u val="single"/>
      <sz val="10"/>
      <color indexed="10"/>
      <name val="Arial"/>
      <family val="2"/>
    </font>
    <font>
      <sz val="11"/>
      <name val="Arial"/>
      <family val="2"/>
    </font>
    <font>
      <b/>
      <u val="singleAccounting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Accounting"/>
      <sz val="12"/>
      <name val="Arial"/>
      <family val="2"/>
    </font>
    <font>
      <b/>
      <sz val="11"/>
      <name val="Arial"/>
      <family val="2"/>
    </font>
    <font>
      <u val="singleAccounting"/>
      <sz val="11"/>
      <name val="Arial"/>
      <family val="2"/>
    </font>
    <font>
      <u val="singleAccounting"/>
      <sz val="12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5.5"/>
      <name val="Arial"/>
      <family val="0"/>
    </font>
    <font>
      <vertAlign val="subscript"/>
      <sz val="5.5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3" fillId="3" borderId="0" xfId="0" applyFont="1" applyFill="1" applyAlignment="1">
      <alignment textRotation="45" readingOrder="1"/>
    </xf>
    <xf numFmtId="0" fontId="0" fillId="3" borderId="0" xfId="0" applyFill="1" applyAlignment="1">
      <alignment horizontal="center"/>
    </xf>
    <xf numFmtId="179" fontId="0" fillId="2" borderId="0" xfId="0" applyNumberFormat="1" applyFill="1" applyAlignment="1">
      <alignment horizontal="center"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NumberForma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7" fillId="0" borderId="0" xfId="0" applyFont="1" applyAlignment="1">
      <alignment/>
    </xf>
    <xf numFmtId="179" fontId="4" fillId="4" borderId="0" xfId="0" applyNumberFormat="1" applyFont="1" applyFill="1" applyAlignment="1">
      <alignment/>
    </xf>
    <xf numFmtId="0" fontId="0" fillId="4" borderId="0" xfId="0" applyFill="1" applyAlignment="1">
      <alignment horizontal="center"/>
    </xf>
    <xf numFmtId="0" fontId="8" fillId="3" borderId="0" xfId="0" applyFont="1" applyFill="1" applyAlignment="1">
      <alignment horizontal="center" textRotation="45"/>
    </xf>
    <xf numFmtId="0" fontId="1" fillId="3" borderId="0" xfId="0" applyFont="1" applyFill="1" applyAlignment="1">
      <alignment/>
    </xf>
    <xf numFmtId="0" fontId="9" fillId="3" borderId="0" xfId="0" applyFont="1" applyFill="1" applyAlignment="1">
      <alignment horizontal="center" textRotation="45"/>
    </xf>
    <xf numFmtId="0" fontId="10" fillId="3" borderId="0" xfId="0" applyFont="1" applyFill="1" applyAlignment="1">
      <alignment horizontal="center" textRotation="45"/>
    </xf>
    <xf numFmtId="0" fontId="12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179" fontId="0" fillId="4" borderId="0" xfId="15" applyFill="1" applyAlignment="1">
      <alignment/>
    </xf>
    <xf numFmtId="0" fontId="0" fillId="3" borderId="0" xfId="0" applyFill="1" applyAlignment="1">
      <alignment horizontal="center" textRotation="135"/>
    </xf>
    <xf numFmtId="181" fontId="0" fillId="4" borderId="0" xfId="15" applyNumberFormat="1" applyFill="1" applyAlignment="1">
      <alignment/>
    </xf>
    <xf numFmtId="181" fontId="1" fillId="2" borderId="0" xfId="15" applyNumberFormat="1" applyFont="1" applyFill="1" applyAlignment="1">
      <alignment/>
    </xf>
    <xf numFmtId="181" fontId="0" fillId="2" borderId="0" xfId="0" applyNumberFormat="1" applyFill="1" applyAlignment="1">
      <alignment/>
    </xf>
    <xf numFmtId="181" fontId="1" fillId="2" borderId="0" xfId="0" applyNumberFormat="1" applyFont="1" applyFill="1" applyAlignment="1">
      <alignment/>
    </xf>
    <xf numFmtId="0" fontId="0" fillId="4" borderId="0" xfId="0" applyFill="1" applyAlignment="1">
      <alignment horizontal="right"/>
    </xf>
    <xf numFmtId="179" fontId="0" fillId="4" borderId="0" xfId="0" applyNumberFormat="1" applyFill="1" applyAlignment="1">
      <alignment/>
    </xf>
    <xf numFmtId="181" fontId="0" fillId="2" borderId="0" xfId="15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right"/>
    </xf>
    <xf numFmtId="181" fontId="0" fillId="5" borderId="0" xfId="15" applyNumberFormat="1" applyFill="1" applyAlignment="1">
      <alignment/>
    </xf>
    <xf numFmtId="0" fontId="0" fillId="5" borderId="0" xfId="0" applyFill="1" applyAlignment="1">
      <alignment/>
    </xf>
    <xf numFmtId="179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79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179" fontId="0" fillId="2" borderId="0" xfId="15" applyFill="1" applyAlignment="1">
      <alignment horizontal="center"/>
    </xf>
    <xf numFmtId="179" fontId="11" fillId="2" borderId="0" xfId="15" applyFont="1" applyFill="1" applyAlignment="1">
      <alignment horizontal="center"/>
    </xf>
    <xf numFmtId="179" fontId="20" fillId="2" borderId="0" xfId="15" applyFont="1" applyFill="1" applyAlignment="1">
      <alignment horizontal="center"/>
    </xf>
    <xf numFmtId="0" fontId="15" fillId="2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21" fillId="4" borderId="0" xfId="0" applyFont="1" applyFill="1" applyAlignment="1">
      <alignment/>
    </xf>
    <xf numFmtId="0" fontId="21" fillId="3" borderId="0" xfId="0" applyFont="1" applyFill="1" applyAlignment="1">
      <alignment/>
    </xf>
    <xf numFmtId="179" fontId="4" fillId="2" borderId="0" xfId="15" applyFont="1" applyFill="1" applyAlignment="1">
      <alignment horizontal="center"/>
    </xf>
    <xf numFmtId="179" fontId="12" fillId="2" borderId="0" xfId="15" applyFont="1" applyFill="1" applyAlignment="1">
      <alignment horizontal="center"/>
    </xf>
    <xf numFmtId="179" fontId="15" fillId="2" borderId="0" xfId="15" applyFont="1" applyFill="1" applyAlignment="1">
      <alignment horizontal="center"/>
    </xf>
    <xf numFmtId="179" fontId="0" fillId="4" borderId="0" xfId="15" applyFill="1" applyAlignment="1">
      <alignment horizontal="center"/>
    </xf>
    <xf numFmtId="179" fontId="18" fillId="2" borderId="0" xfId="15" applyFont="1" applyFill="1" applyAlignment="1">
      <alignment horizontal="center"/>
    </xf>
    <xf numFmtId="179" fontId="17" fillId="2" borderId="0" xfId="15" applyFont="1" applyFill="1" applyAlignment="1">
      <alignment horizontal="center"/>
    </xf>
    <xf numFmtId="179" fontId="14" fillId="2" borderId="0" xfId="15" applyFont="1" applyFill="1" applyAlignment="1">
      <alignment horizontal="center"/>
    </xf>
    <xf numFmtId="179" fontId="16" fillId="2" borderId="0" xfId="15" applyFont="1" applyFill="1" applyAlignment="1">
      <alignment horizontal="center"/>
    </xf>
    <xf numFmtId="179" fontId="22" fillId="2" borderId="0" xfId="15" applyFont="1" applyFill="1" applyAlignment="1">
      <alignment horizontal="center"/>
    </xf>
    <xf numFmtId="179" fontId="23" fillId="2" borderId="0" xfId="15" applyFont="1" applyFill="1" applyAlignment="1">
      <alignment horizontal="center"/>
    </xf>
    <xf numFmtId="181" fontId="25" fillId="3" borderId="0" xfId="15" applyNumberFormat="1" applyFont="1" applyFill="1" applyAlignment="1">
      <alignment horizontal="right"/>
    </xf>
    <xf numFmtId="181" fontId="21" fillId="3" borderId="0" xfId="15" applyNumberFormat="1" applyFont="1" applyFill="1" applyAlignment="1">
      <alignment horizontal="right"/>
    </xf>
    <xf numFmtId="0" fontId="21" fillId="3" borderId="0" xfId="0" applyFont="1" applyFill="1" applyAlignment="1">
      <alignment horizontal="right"/>
    </xf>
    <xf numFmtId="0" fontId="25" fillId="3" borderId="0" xfId="0" applyFont="1" applyFill="1" applyAlignment="1">
      <alignment horizontal="right"/>
    </xf>
    <xf numFmtId="181" fontId="4" fillId="2" borderId="0" xfId="15" applyNumberFormat="1" applyFont="1" applyFill="1" applyAlignment="1">
      <alignment/>
    </xf>
    <xf numFmtId="181" fontId="13" fillId="2" borderId="0" xfId="15" applyNumberFormat="1" applyFont="1" applyFill="1" applyAlignment="1">
      <alignment/>
    </xf>
    <xf numFmtId="181" fontId="27" fillId="2" borderId="0" xfId="15" applyNumberFormat="1" applyFont="1" applyFill="1" applyAlignment="1">
      <alignment/>
    </xf>
    <xf numFmtId="181" fontId="24" fillId="2" borderId="0" xfId="15" applyNumberFormat="1" applyFont="1" applyFill="1" applyAlignment="1">
      <alignment/>
    </xf>
    <xf numFmtId="181" fontId="21" fillId="2" borderId="0" xfId="0" applyNumberFormat="1" applyFont="1" applyFill="1" applyAlignment="1">
      <alignment/>
    </xf>
    <xf numFmtId="0" fontId="21" fillId="2" borderId="0" xfId="0" applyFont="1" applyFill="1" applyAlignment="1">
      <alignment/>
    </xf>
    <xf numFmtId="181" fontId="26" fillId="2" borderId="0" xfId="0" applyNumberFormat="1" applyFont="1" applyFill="1" applyAlignment="1">
      <alignment/>
    </xf>
    <xf numFmtId="181" fontId="24" fillId="2" borderId="0" xfId="0" applyNumberFormat="1" applyFont="1" applyFill="1" applyAlignment="1">
      <alignment/>
    </xf>
    <xf numFmtId="0" fontId="0" fillId="5" borderId="0" xfId="0" applyFill="1" applyAlignment="1">
      <alignment horizontal="right"/>
    </xf>
    <xf numFmtId="0" fontId="0" fillId="4" borderId="0" xfId="0" applyFont="1" applyFill="1" applyAlignment="1">
      <alignment/>
    </xf>
    <xf numFmtId="181" fontId="0" fillId="4" borderId="0" xfId="15" applyNumberFormat="1" applyFont="1" applyFill="1" applyAlignment="1">
      <alignment/>
    </xf>
    <xf numFmtId="0" fontId="0" fillId="0" borderId="0" xfId="0" applyFont="1" applyAlignment="1">
      <alignment/>
    </xf>
    <xf numFmtId="181" fontId="1" fillId="3" borderId="0" xfId="15" applyNumberFormat="1" applyFont="1" applyFill="1" applyAlignment="1">
      <alignment/>
    </xf>
    <xf numFmtId="179" fontId="0" fillId="3" borderId="0" xfId="15" applyFont="1" applyFill="1" applyAlignment="1">
      <alignment/>
    </xf>
    <xf numFmtId="0" fontId="0" fillId="3" borderId="0" xfId="0" applyFont="1" applyFill="1" applyAlignment="1">
      <alignment textRotation="135"/>
    </xf>
    <xf numFmtId="181" fontId="0" fillId="3" borderId="0" xfId="15" applyNumberFormat="1" applyFont="1" applyFill="1" applyAlignment="1">
      <alignment/>
    </xf>
    <xf numFmtId="0" fontId="0" fillId="3" borderId="0" xfId="0" applyFont="1" applyFill="1" applyAlignment="1">
      <alignment/>
    </xf>
    <xf numFmtId="181" fontId="0" fillId="2" borderId="0" xfId="15" applyNumberFormat="1" applyFont="1" applyFill="1" applyAlignment="1">
      <alignment/>
    </xf>
    <xf numFmtId="0" fontId="0" fillId="2" borderId="0" xfId="0" applyFont="1" applyFill="1" applyAlignment="1">
      <alignment/>
    </xf>
    <xf numFmtId="181" fontId="0" fillId="2" borderId="0" xfId="0" applyNumberFormat="1" applyFont="1" applyFill="1" applyAlignment="1">
      <alignment/>
    </xf>
    <xf numFmtId="179" fontId="0" fillId="2" borderId="0" xfId="15" applyFont="1" applyFill="1" applyAlignment="1">
      <alignment/>
    </xf>
    <xf numFmtId="0" fontId="1" fillId="4" borderId="0" xfId="0" applyFont="1" applyFill="1" applyAlignment="1">
      <alignment/>
    </xf>
    <xf numFmtId="0" fontId="32" fillId="3" borderId="0" xfId="0" applyFont="1" applyFill="1" applyAlignment="1">
      <alignment horizontal="center" textRotation="45"/>
    </xf>
    <xf numFmtId="0" fontId="2" fillId="3" borderId="0" xfId="0" applyFont="1" applyFill="1" applyAlignment="1">
      <alignment textRotation="45" readingOrder="2"/>
    </xf>
    <xf numFmtId="0" fontId="0" fillId="2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6" borderId="0" xfId="0" applyFont="1" applyFill="1" applyAlignment="1">
      <alignment/>
    </xf>
    <xf numFmtId="0" fontId="33" fillId="4" borderId="0" xfId="0" applyFont="1" applyFill="1" applyAlignment="1">
      <alignment/>
    </xf>
    <xf numFmtId="181" fontId="0" fillId="2" borderId="0" xfId="15" applyNumberFormat="1" applyFont="1" applyFill="1" applyAlignment="1">
      <alignment horizontal="center"/>
    </xf>
    <xf numFmtId="181" fontId="0" fillId="3" borderId="0" xfId="15" applyNumberFormat="1" applyFont="1" applyFill="1" applyAlignment="1">
      <alignment horizontal="center"/>
    </xf>
    <xf numFmtId="0" fontId="0" fillId="3" borderId="0" xfId="0" applyFont="1" applyFill="1" applyAlignment="1">
      <alignment horizontal="right"/>
    </xf>
    <xf numFmtId="9" fontId="0" fillId="4" borderId="0" xfId="0" applyNumberFormat="1" applyFont="1" applyFill="1" applyAlignment="1">
      <alignment/>
    </xf>
    <xf numFmtId="181" fontId="0" fillId="5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181" fontId="0" fillId="3" borderId="0" xfId="15" applyNumberFormat="1" applyFont="1" applyFill="1" applyAlignment="1">
      <alignment horizontal="right"/>
    </xf>
    <xf numFmtId="181" fontId="0" fillId="2" borderId="0" xfId="15" applyNumberFormat="1" applyFill="1" applyAlignment="1">
      <alignment horizontal="center"/>
    </xf>
    <xf numFmtId="181" fontId="0" fillId="2" borderId="0" xfId="0" applyNumberFormat="1" applyFill="1" applyAlignment="1">
      <alignment horizontal="center"/>
    </xf>
    <xf numFmtId="181" fontId="14" fillId="2" borderId="0" xfId="0" applyNumberFormat="1" applyFont="1" applyFill="1" applyAlignment="1">
      <alignment horizontal="center"/>
    </xf>
    <xf numFmtId="181" fontId="19" fillId="2" borderId="0" xfId="0" applyNumberFormat="1" applyFont="1" applyFill="1" applyAlignment="1">
      <alignment horizontal="center"/>
    </xf>
    <xf numFmtId="181" fontId="16" fillId="2" borderId="0" xfId="0" applyNumberFormat="1" applyFont="1" applyFill="1" applyAlignment="1">
      <alignment horizontal="center"/>
    </xf>
    <xf numFmtId="181" fontId="20" fillId="2" borderId="0" xfId="15" applyNumberFormat="1" applyFont="1" applyFill="1" applyAlignment="1">
      <alignment horizontal="center"/>
    </xf>
    <xf numFmtId="181" fontId="17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فروش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الف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فروش'!$D$5:$F$5</c:f>
              <c:numCache/>
            </c:numRef>
          </c:val>
        </c:ser>
        <c:ser>
          <c:idx val="1"/>
          <c:order val="1"/>
          <c:tx>
            <c:v>ب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فروش'!$D$6:$F$6</c:f>
              <c:numCache/>
            </c:numRef>
          </c:val>
        </c:ser>
        <c:ser>
          <c:idx val="2"/>
          <c:order val="2"/>
          <c:tx>
            <c:v>ج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فروش'!$D$7:$F$7</c:f>
              <c:numCache/>
            </c:numRef>
          </c:val>
        </c:ser>
        <c:axId val="13450390"/>
        <c:axId val="54516991"/>
      </c:barChart>
      <c:catAx>
        <c:axId val="13450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محصولات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16991"/>
        <c:crosses val="autoZero"/>
        <c:auto val="1"/>
        <c:lblOffset val="100"/>
        <c:noMultiLvlLbl val="0"/>
      </c:catAx>
      <c:valAx>
        <c:axId val="54516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قيمت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50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ج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توليد'!$D$88</c:f>
              <c:numCache/>
            </c:numRef>
          </c:val>
        </c:ser>
        <c:ser>
          <c:idx val="1"/>
          <c:order val="1"/>
          <c:tx>
            <c:v>ب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توليد'!$E$88</c:f>
              <c:numCache/>
            </c:numRef>
          </c:val>
        </c:ser>
        <c:ser>
          <c:idx val="2"/>
          <c:order val="2"/>
          <c:tx>
            <c:v>الف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توليد'!$F$88</c:f>
              <c:numCache/>
            </c:numRef>
          </c:val>
        </c:ser>
        <c:axId val="37488868"/>
        <c:axId val="13435349"/>
      </c:barChart>
      <c:catAx>
        <c:axId val="37488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35349"/>
        <c:crosses val="autoZero"/>
        <c:auto val="1"/>
        <c:lblOffset val="100"/>
        <c:noMultiLvlLbl val="0"/>
      </c:catAx>
      <c:valAx>
        <c:axId val="13435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88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550" b="0" i="0" u="none" baseline="-2500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4</xdr:row>
      <xdr:rowOff>0</xdr:rowOff>
    </xdr:from>
    <xdr:to>
      <xdr:col>8</xdr:col>
      <xdr:colOff>0</xdr:colOff>
      <xdr:row>8</xdr:row>
      <xdr:rowOff>0</xdr:rowOff>
    </xdr:to>
    <xdr:sp>
      <xdr:nvSpPr>
        <xdr:cNvPr id="1" name="Rectangle 8"/>
        <xdr:cNvSpPr>
          <a:spLocks/>
        </xdr:cNvSpPr>
      </xdr:nvSpPr>
      <xdr:spPr>
        <a:xfrm>
          <a:off x="5181600" y="1266825"/>
          <a:ext cx="25431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6</xdr:col>
      <xdr:colOff>590550</xdr:colOff>
      <xdr:row>8</xdr:row>
      <xdr:rowOff>0</xdr:rowOff>
    </xdr:to>
    <xdr:sp>
      <xdr:nvSpPr>
        <xdr:cNvPr id="2" name="Rectangle 9"/>
        <xdr:cNvSpPr>
          <a:spLocks/>
        </xdr:cNvSpPr>
      </xdr:nvSpPr>
      <xdr:spPr>
        <a:xfrm>
          <a:off x="4619625" y="1266825"/>
          <a:ext cx="5715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9525</xdr:rowOff>
    </xdr:from>
    <xdr:to>
      <xdr:col>6</xdr:col>
      <xdr:colOff>0</xdr:colOff>
      <xdr:row>8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3476625" y="942975"/>
          <a:ext cx="1123950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8</xdr:row>
      <xdr:rowOff>9525</xdr:rowOff>
    </xdr:to>
    <xdr:sp>
      <xdr:nvSpPr>
        <xdr:cNvPr id="4" name="Rectangle 11"/>
        <xdr:cNvSpPr>
          <a:spLocks/>
        </xdr:cNvSpPr>
      </xdr:nvSpPr>
      <xdr:spPr>
        <a:xfrm>
          <a:off x="2428875" y="933450"/>
          <a:ext cx="10477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5" name="Rectangle 14"/>
        <xdr:cNvSpPr>
          <a:spLocks/>
        </xdr:cNvSpPr>
      </xdr:nvSpPr>
      <xdr:spPr>
        <a:xfrm>
          <a:off x="2428875" y="1428750"/>
          <a:ext cx="64579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2428875" y="1590675"/>
          <a:ext cx="64579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9</xdr:col>
      <xdr:colOff>0</xdr:colOff>
      <xdr:row>19</xdr:row>
      <xdr:rowOff>0</xdr:rowOff>
    </xdr:to>
    <xdr:sp>
      <xdr:nvSpPr>
        <xdr:cNvPr id="7" name="Rectangle 16"/>
        <xdr:cNvSpPr>
          <a:spLocks/>
        </xdr:cNvSpPr>
      </xdr:nvSpPr>
      <xdr:spPr>
        <a:xfrm>
          <a:off x="2428875" y="2657475"/>
          <a:ext cx="64579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7</xdr:col>
      <xdr:colOff>9525</xdr:colOff>
      <xdr:row>14</xdr:row>
      <xdr:rowOff>0</xdr:rowOff>
    </xdr:to>
    <xdr:sp>
      <xdr:nvSpPr>
        <xdr:cNvPr id="8" name="Rectangle 17"/>
        <xdr:cNvSpPr>
          <a:spLocks/>
        </xdr:cNvSpPr>
      </xdr:nvSpPr>
      <xdr:spPr>
        <a:xfrm>
          <a:off x="2428875" y="2819400"/>
          <a:ext cx="364807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9</xdr:col>
      <xdr:colOff>0</xdr:colOff>
      <xdr:row>14</xdr:row>
      <xdr:rowOff>0</xdr:rowOff>
    </xdr:to>
    <xdr:sp>
      <xdr:nvSpPr>
        <xdr:cNvPr id="9" name="Rectangle 18"/>
        <xdr:cNvSpPr>
          <a:spLocks/>
        </xdr:cNvSpPr>
      </xdr:nvSpPr>
      <xdr:spPr>
        <a:xfrm>
          <a:off x="6067425" y="2657475"/>
          <a:ext cx="28194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9</xdr:col>
      <xdr:colOff>0</xdr:colOff>
      <xdr:row>14</xdr:row>
      <xdr:rowOff>0</xdr:rowOff>
    </xdr:to>
    <xdr:sp>
      <xdr:nvSpPr>
        <xdr:cNvPr id="10" name="Rectangle 19"/>
        <xdr:cNvSpPr>
          <a:spLocks/>
        </xdr:cNvSpPr>
      </xdr:nvSpPr>
      <xdr:spPr>
        <a:xfrm>
          <a:off x="6067425" y="2657475"/>
          <a:ext cx="28194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19</xdr:row>
      <xdr:rowOff>0</xdr:rowOff>
    </xdr:to>
    <xdr:sp>
      <xdr:nvSpPr>
        <xdr:cNvPr id="11" name="Rectangle 20"/>
        <xdr:cNvSpPr>
          <a:spLocks/>
        </xdr:cNvSpPr>
      </xdr:nvSpPr>
      <xdr:spPr>
        <a:xfrm>
          <a:off x="7724775" y="2657475"/>
          <a:ext cx="11620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19</xdr:row>
      <xdr:rowOff>0</xdr:rowOff>
    </xdr:to>
    <xdr:sp>
      <xdr:nvSpPr>
        <xdr:cNvPr id="12" name="Rectangle 21"/>
        <xdr:cNvSpPr>
          <a:spLocks/>
        </xdr:cNvSpPr>
      </xdr:nvSpPr>
      <xdr:spPr>
        <a:xfrm>
          <a:off x="6067425" y="2657475"/>
          <a:ext cx="16573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0</xdr:colOff>
      <xdr:row>19</xdr:row>
      <xdr:rowOff>0</xdr:rowOff>
    </xdr:to>
    <xdr:sp>
      <xdr:nvSpPr>
        <xdr:cNvPr id="13" name="Rectangle 24"/>
        <xdr:cNvSpPr>
          <a:spLocks/>
        </xdr:cNvSpPr>
      </xdr:nvSpPr>
      <xdr:spPr>
        <a:xfrm>
          <a:off x="4600575" y="2819400"/>
          <a:ext cx="14668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6</xdr:col>
      <xdr:colOff>0</xdr:colOff>
      <xdr:row>19</xdr:row>
      <xdr:rowOff>0</xdr:rowOff>
    </xdr:to>
    <xdr:sp>
      <xdr:nvSpPr>
        <xdr:cNvPr id="14" name="Rectangle 25"/>
        <xdr:cNvSpPr>
          <a:spLocks/>
        </xdr:cNvSpPr>
      </xdr:nvSpPr>
      <xdr:spPr>
        <a:xfrm>
          <a:off x="3476625" y="2828925"/>
          <a:ext cx="112395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5</xdr:col>
      <xdr:colOff>0</xdr:colOff>
      <xdr:row>19</xdr:row>
      <xdr:rowOff>0</xdr:rowOff>
    </xdr:to>
    <xdr:sp>
      <xdr:nvSpPr>
        <xdr:cNvPr id="15" name="Rectangle 26"/>
        <xdr:cNvSpPr>
          <a:spLocks/>
        </xdr:cNvSpPr>
      </xdr:nvSpPr>
      <xdr:spPr>
        <a:xfrm>
          <a:off x="2428875" y="2828925"/>
          <a:ext cx="104775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8</xdr:col>
      <xdr:colOff>0</xdr:colOff>
      <xdr:row>38</xdr:row>
      <xdr:rowOff>0</xdr:rowOff>
    </xdr:to>
    <xdr:sp>
      <xdr:nvSpPr>
        <xdr:cNvPr id="16" name="Rectangle 35"/>
        <xdr:cNvSpPr>
          <a:spLocks/>
        </xdr:cNvSpPr>
      </xdr:nvSpPr>
      <xdr:spPr>
        <a:xfrm>
          <a:off x="2428875" y="6115050"/>
          <a:ext cx="5295900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>
      <xdr:nvSpPr>
        <xdr:cNvPr id="17" name="Rectangle 36"/>
        <xdr:cNvSpPr>
          <a:spLocks/>
        </xdr:cNvSpPr>
      </xdr:nvSpPr>
      <xdr:spPr>
        <a:xfrm>
          <a:off x="2428875" y="6115050"/>
          <a:ext cx="5295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38</xdr:row>
      <xdr:rowOff>0</xdr:rowOff>
    </xdr:to>
    <xdr:sp>
      <xdr:nvSpPr>
        <xdr:cNvPr id="18" name="Rectangle 37"/>
        <xdr:cNvSpPr>
          <a:spLocks/>
        </xdr:cNvSpPr>
      </xdr:nvSpPr>
      <xdr:spPr>
        <a:xfrm>
          <a:off x="6067425" y="6115050"/>
          <a:ext cx="1657350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0</xdr:colOff>
      <xdr:row>38</xdr:row>
      <xdr:rowOff>0</xdr:rowOff>
    </xdr:to>
    <xdr:sp>
      <xdr:nvSpPr>
        <xdr:cNvPr id="19" name="Rectangle 38"/>
        <xdr:cNvSpPr>
          <a:spLocks/>
        </xdr:cNvSpPr>
      </xdr:nvSpPr>
      <xdr:spPr>
        <a:xfrm>
          <a:off x="4600575" y="6115050"/>
          <a:ext cx="1466850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38</xdr:row>
      <xdr:rowOff>0</xdr:rowOff>
    </xdr:to>
    <xdr:sp>
      <xdr:nvSpPr>
        <xdr:cNvPr id="20" name="Rectangle 39"/>
        <xdr:cNvSpPr>
          <a:spLocks/>
        </xdr:cNvSpPr>
      </xdr:nvSpPr>
      <xdr:spPr>
        <a:xfrm>
          <a:off x="3476625" y="6115050"/>
          <a:ext cx="1123950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5</xdr:col>
      <xdr:colOff>0</xdr:colOff>
      <xdr:row>38</xdr:row>
      <xdr:rowOff>0</xdr:rowOff>
    </xdr:to>
    <xdr:sp>
      <xdr:nvSpPr>
        <xdr:cNvPr id="21" name="Rectangle 40"/>
        <xdr:cNvSpPr>
          <a:spLocks/>
        </xdr:cNvSpPr>
      </xdr:nvSpPr>
      <xdr:spPr>
        <a:xfrm>
          <a:off x="2428875" y="6115050"/>
          <a:ext cx="1047750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8</xdr:col>
      <xdr:colOff>0</xdr:colOff>
      <xdr:row>34</xdr:row>
      <xdr:rowOff>0</xdr:rowOff>
    </xdr:to>
    <xdr:sp>
      <xdr:nvSpPr>
        <xdr:cNvPr id="22" name="Rectangle 41"/>
        <xdr:cNvSpPr>
          <a:spLocks/>
        </xdr:cNvSpPr>
      </xdr:nvSpPr>
      <xdr:spPr>
        <a:xfrm>
          <a:off x="2428875" y="6276975"/>
          <a:ext cx="5295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>
      <xdr:nvSpPr>
        <xdr:cNvPr id="23" name="Rectangle 42"/>
        <xdr:cNvSpPr>
          <a:spLocks/>
        </xdr:cNvSpPr>
      </xdr:nvSpPr>
      <xdr:spPr>
        <a:xfrm>
          <a:off x="2428875" y="6438900"/>
          <a:ext cx="5295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8</xdr:col>
      <xdr:colOff>0</xdr:colOff>
      <xdr:row>36</xdr:row>
      <xdr:rowOff>0</xdr:rowOff>
    </xdr:to>
    <xdr:sp>
      <xdr:nvSpPr>
        <xdr:cNvPr id="24" name="Rectangle 43"/>
        <xdr:cNvSpPr>
          <a:spLocks/>
        </xdr:cNvSpPr>
      </xdr:nvSpPr>
      <xdr:spPr>
        <a:xfrm>
          <a:off x="2428875" y="6600825"/>
          <a:ext cx="5295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>
      <xdr:nvSpPr>
        <xdr:cNvPr id="25" name="Rectangle 44"/>
        <xdr:cNvSpPr>
          <a:spLocks/>
        </xdr:cNvSpPr>
      </xdr:nvSpPr>
      <xdr:spPr>
        <a:xfrm>
          <a:off x="2428875" y="6762750"/>
          <a:ext cx="5295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7</xdr:col>
      <xdr:colOff>0</xdr:colOff>
      <xdr:row>27</xdr:row>
      <xdr:rowOff>0</xdr:rowOff>
    </xdr:to>
    <xdr:sp>
      <xdr:nvSpPr>
        <xdr:cNvPr id="26" name="Rectangle 47"/>
        <xdr:cNvSpPr>
          <a:spLocks/>
        </xdr:cNvSpPr>
      </xdr:nvSpPr>
      <xdr:spPr>
        <a:xfrm>
          <a:off x="4600575" y="4657725"/>
          <a:ext cx="14668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0</xdr:colOff>
      <xdr:row>27</xdr:row>
      <xdr:rowOff>0</xdr:rowOff>
    </xdr:to>
    <xdr:sp>
      <xdr:nvSpPr>
        <xdr:cNvPr id="27" name="Rectangle 48"/>
        <xdr:cNvSpPr>
          <a:spLocks/>
        </xdr:cNvSpPr>
      </xdr:nvSpPr>
      <xdr:spPr>
        <a:xfrm>
          <a:off x="3476625" y="4657725"/>
          <a:ext cx="11239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7</xdr:col>
      <xdr:colOff>0</xdr:colOff>
      <xdr:row>27</xdr:row>
      <xdr:rowOff>0</xdr:rowOff>
    </xdr:to>
    <xdr:sp>
      <xdr:nvSpPr>
        <xdr:cNvPr id="28" name="Rectangle 49"/>
        <xdr:cNvSpPr>
          <a:spLocks/>
        </xdr:cNvSpPr>
      </xdr:nvSpPr>
      <xdr:spPr>
        <a:xfrm>
          <a:off x="2428875" y="4495800"/>
          <a:ext cx="36385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7</xdr:col>
      <xdr:colOff>0</xdr:colOff>
      <xdr:row>24</xdr:row>
      <xdr:rowOff>0</xdr:rowOff>
    </xdr:to>
    <xdr:sp>
      <xdr:nvSpPr>
        <xdr:cNvPr id="29" name="Rectangle 50"/>
        <xdr:cNvSpPr>
          <a:spLocks/>
        </xdr:cNvSpPr>
      </xdr:nvSpPr>
      <xdr:spPr>
        <a:xfrm>
          <a:off x="2428875" y="4657725"/>
          <a:ext cx="36385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9</xdr:col>
      <xdr:colOff>0</xdr:colOff>
      <xdr:row>9</xdr:row>
      <xdr:rowOff>0</xdr:rowOff>
    </xdr:to>
    <xdr:sp>
      <xdr:nvSpPr>
        <xdr:cNvPr id="30" name="Rectangle 51"/>
        <xdr:cNvSpPr>
          <a:spLocks/>
        </xdr:cNvSpPr>
      </xdr:nvSpPr>
      <xdr:spPr>
        <a:xfrm>
          <a:off x="1104900" y="933450"/>
          <a:ext cx="7781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0</xdr:row>
      <xdr:rowOff>247650</xdr:rowOff>
    </xdr:from>
    <xdr:to>
      <xdr:col>6</xdr:col>
      <xdr:colOff>714375</xdr:colOff>
      <xdr:row>3</xdr:row>
      <xdr:rowOff>257175</xdr:rowOff>
    </xdr:to>
    <xdr:sp>
      <xdr:nvSpPr>
        <xdr:cNvPr id="31" name="AutoShape 52"/>
        <xdr:cNvSpPr>
          <a:spLocks/>
        </xdr:cNvSpPr>
      </xdr:nvSpPr>
      <xdr:spPr>
        <a:xfrm>
          <a:off x="3076575" y="247650"/>
          <a:ext cx="2238375" cy="9429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اطلاعات اوليه</a:t>
          </a:r>
        </a:p>
      </xdr:txBody>
    </xdr:sp>
    <xdr:clientData/>
  </xdr:twoCellAnchor>
  <xdr:twoCellAnchor>
    <xdr:from>
      <xdr:col>5</xdr:col>
      <xdr:colOff>723900</xdr:colOff>
      <xdr:row>10</xdr:row>
      <xdr:rowOff>19050</xdr:rowOff>
    </xdr:from>
    <xdr:to>
      <xdr:col>6</xdr:col>
      <xdr:colOff>1390650</xdr:colOff>
      <xdr:row>11</xdr:row>
      <xdr:rowOff>114300</xdr:rowOff>
    </xdr:to>
    <xdr:sp>
      <xdr:nvSpPr>
        <xdr:cNvPr id="32" name="AutoShape 53"/>
        <xdr:cNvSpPr>
          <a:spLocks/>
        </xdr:cNvSpPr>
      </xdr:nvSpPr>
      <xdr:spPr>
        <a:xfrm>
          <a:off x="4200525" y="2257425"/>
          <a:ext cx="1790700" cy="35242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مواد مصرفي در توليد</a:t>
          </a:r>
        </a:p>
      </xdr:txBody>
    </xdr:sp>
    <xdr:clientData/>
  </xdr:twoCellAnchor>
  <xdr:twoCellAnchor>
    <xdr:from>
      <xdr:col>5</xdr:col>
      <xdr:colOff>809625</xdr:colOff>
      <xdr:row>60</xdr:row>
      <xdr:rowOff>47625</xdr:rowOff>
    </xdr:from>
    <xdr:to>
      <xdr:col>6</xdr:col>
      <xdr:colOff>1057275</xdr:colOff>
      <xdr:row>62</xdr:row>
      <xdr:rowOff>0</xdr:rowOff>
    </xdr:to>
    <xdr:sp>
      <xdr:nvSpPr>
        <xdr:cNvPr id="33" name="AutoShape 54"/>
        <xdr:cNvSpPr>
          <a:spLocks/>
        </xdr:cNvSpPr>
      </xdr:nvSpPr>
      <xdr:spPr>
        <a:xfrm>
          <a:off x="4286250" y="10696575"/>
          <a:ext cx="1371600" cy="27622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اطلاعات اضافي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8</xdr:row>
      <xdr:rowOff>0</xdr:rowOff>
    </xdr:to>
    <xdr:sp>
      <xdr:nvSpPr>
        <xdr:cNvPr id="34" name="Rectangle 55"/>
        <xdr:cNvSpPr>
          <a:spLocks/>
        </xdr:cNvSpPr>
      </xdr:nvSpPr>
      <xdr:spPr>
        <a:xfrm>
          <a:off x="6067425" y="1266825"/>
          <a:ext cx="16573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67</xdr:row>
      <xdr:rowOff>19050</xdr:rowOff>
    </xdr:from>
    <xdr:to>
      <xdr:col>6</xdr:col>
      <xdr:colOff>1190625</xdr:colOff>
      <xdr:row>68</xdr:row>
      <xdr:rowOff>114300</xdr:rowOff>
    </xdr:to>
    <xdr:sp>
      <xdr:nvSpPr>
        <xdr:cNvPr id="35" name="AutoShape 58"/>
        <xdr:cNvSpPr>
          <a:spLocks/>
        </xdr:cNvSpPr>
      </xdr:nvSpPr>
      <xdr:spPr>
        <a:xfrm>
          <a:off x="4743450" y="11801475"/>
          <a:ext cx="10477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ترازنامه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</xdr:row>
      <xdr:rowOff>114300</xdr:rowOff>
    </xdr:from>
    <xdr:to>
      <xdr:col>7</xdr:col>
      <xdr:colOff>514350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990725" y="276225"/>
          <a:ext cx="24955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ساير هزينه ها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8</xdr:col>
      <xdr:colOff>0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771650" y="666750"/>
          <a:ext cx="29337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1</xdr:row>
      <xdr:rowOff>123825</xdr:rowOff>
    </xdr:from>
    <xdr:to>
      <xdr:col>7</xdr:col>
      <xdr:colOff>152400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095625" y="285750"/>
          <a:ext cx="141922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سودوزيان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8</xdr:col>
      <xdr:colOff>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62200" y="666750"/>
          <a:ext cx="289560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152400</xdr:rowOff>
    </xdr:from>
    <xdr:to>
      <xdr:col>6</xdr:col>
      <xdr:colOff>704850</xdr:colOff>
      <xdr:row>2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2209800" y="152400"/>
          <a:ext cx="181927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خريد ماشين الات</a:t>
          </a:r>
        </a:p>
      </xdr:txBody>
    </xdr:sp>
    <xdr:clientData/>
  </xdr:twoCellAnchor>
  <xdr:twoCellAnchor>
    <xdr:from>
      <xdr:col>5</xdr:col>
      <xdr:colOff>847725</xdr:colOff>
      <xdr:row>5</xdr:row>
      <xdr:rowOff>104775</xdr:rowOff>
    </xdr:from>
    <xdr:to>
      <xdr:col>6</xdr:col>
      <xdr:colOff>971550</xdr:colOff>
      <xdr:row>6</xdr:row>
      <xdr:rowOff>209550</xdr:rowOff>
    </xdr:to>
    <xdr:sp>
      <xdr:nvSpPr>
        <xdr:cNvPr id="2" name="AutoShape 4"/>
        <xdr:cNvSpPr>
          <a:spLocks/>
        </xdr:cNvSpPr>
      </xdr:nvSpPr>
      <xdr:spPr>
        <a:xfrm>
          <a:off x="2952750" y="914400"/>
          <a:ext cx="134302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نقدي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9</xdr:col>
      <xdr:colOff>0</xdr:colOff>
      <xdr:row>19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85825" y="1343025"/>
          <a:ext cx="6029325" cy="2295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29050" y="0"/>
          <a:ext cx="6505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277100" y="0"/>
          <a:ext cx="1400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934200" y="0"/>
          <a:ext cx="161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153025" y="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829050" y="0"/>
          <a:ext cx="1323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0</xdr:row>
      <xdr:rowOff>0</xdr:rowOff>
    </xdr:from>
    <xdr:to>
      <xdr:col>12</xdr:col>
      <xdr:colOff>590550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191250" y="0"/>
          <a:ext cx="3076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829050" y="0"/>
          <a:ext cx="6496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29050" y="0"/>
          <a:ext cx="6496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829050" y="0"/>
          <a:ext cx="6496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829050" y="0"/>
          <a:ext cx="3457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277100" y="0"/>
          <a:ext cx="3048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277100" y="0"/>
          <a:ext cx="3048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8677275" y="0"/>
          <a:ext cx="1647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277100" y="0"/>
          <a:ext cx="1400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6915150" y="0"/>
          <a:ext cx="361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153025" y="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829050" y="0"/>
          <a:ext cx="1323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829050" y="0"/>
          <a:ext cx="4848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829050" y="0"/>
          <a:ext cx="4848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277100" y="0"/>
          <a:ext cx="1400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6915150" y="0"/>
          <a:ext cx="361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5153025" y="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829050" y="0"/>
          <a:ext cx="1323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829050" y="0"/>
          <a:ext cx="4848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829050" y="0"/>
          <a:ext cx="4848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829050" y="0"/>
          <a:ext cx="4848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829050" y="0"/>
          <a:ext cx="4848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6915150" y="0"/>
          <a:ext cx="361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5153025" y="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829050" y="0"/>
          <a:ext cx="3448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829050" y="0"/>
          <a:ext cx="3448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1238250</xdr:colOff>
      <xdr:row>0</xdr:row>
      <xdr:rowOff>114300</xdr:rowOff>
    </xdr:from>
    <xdr:to>
      <xdr:col>12</xdr:col>
      <xdr:colOff>352425</xdr:colOff>
      <xdr:row>5</xdr:row>
      <xdr:rowOff>19050</xdr:rowOff>
    </xdr:to>
    <xdr:sp>
      <xdr:nvSpPr>
        <xdr:cNvPr id="32" name="AutoShape 34"/>
        <xdr:cNvSpPr>
          <a:spLocks/>
        </xdr:cNvSpPr>
      </xdr:nvSpPr>
      <xdr:spPr>
        <a:xfrm>
          <a:off x="6391275" y="114300"/>
          <a:ext cx="2638425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                             شركت  پارس
                                 ترازنامه    
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7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90900" y="571500"/>
          <a:ext cx="9239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7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38175" y="571500"/>
          <a:ext cx="36766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38175" y="571500"/>
          <a:ext cx="3676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505075" y="571500"/>
          <a:ext cx="8858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524000" y="571500"/>
          <a:ext cx="98107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38175" y="762000"/>
          <a:ext cx="3676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8175" y="952500"/>
          <a:ext cx="3676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38175" y="1143000"/>
          <a:ext cx="3676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0</xdr:colOff>
      <xdr:row>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8175" y="1333500"/>
          <a:ext cx="3676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161925</xdr:rowOff>
    </xdr:from>
    <xdr:to>
      <xdr:col>5</xdr:col>
      <xdr:colOff>552450</xdr:colOff>
      <xdr:row>2</xdr:row>
      <xdr:rowOff>123825</xdr:rowOff>
    </xdr:to>
    <xdr:sp>
      <xdr:nvSpPr>
        <xdr:cNvPr id="10" name="AutoShape 16"/>
        <xdr:cNvSpPr>
          <a:spLocks/>
        </xdr:cNvSpPr>
      </xdr:nvSpPr>
      <xdr:spPr>
        <a:xfrm>
          <a:off x="1800225" y="161925"/>
          <a:ext cx="1257300" cy="3429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فروش</a:t>
          </a:r>
        </a:p>
      </xdr:txBody>
    </xdr:sp>
    <xdr:clientData/>
  </xdr:twoCellAnchor>
  <xdr:twoCellAnchor>
    <xdr:from>
      <xdr:col>7</xdr:col>
      <xdr:colOff>47625</xdr:colOff>
      <xdr:row>2</xdr:row>
      <xdr:rowOff>123825</xdr:rowOff>
    </xdr:from>
    <xdr:to>
      <xdr:col>10</xdr:col>
      <xdr:colOff>523875</xdr:colOff>
      <xdr:row>11</xdr:row>
      <xdr:rowOff>76200</xdr:rowOff>
    </xdr:to>
    <xdr:graphicFrame>
      <xdr:nvGraphicFramePr>
        <xdr:cNvPr id="11" name="Chart 24"/>
        <xdr:cNvGraphicFramePr/>
      </xdr:nvGraphicFramePr>
      <xdr:xfrm>
        <a:off x="4362450" y="504825"/>
        <a:ext cx="2247900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82</xdr:row>
      <xdr:rowOff>0</xdr:rowOff>
    </xdr:from>
    <xdr:to>
      <xdr:col>7</xdr:col>
      <xdr:colOff>0</xdr:colOff>
      <xdr:row>86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505200" y="13306425"/>
          <a:ext cx="12954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82</xdr:row>
      <xdr:rowOff>9525</xdr:rowOff>
    </xdr:from>
    <xdr:to>
      <xdr:col>6</xdr:col>
      <xdr:colOff>19050</xdr:colOff>
      <xdr:row>88</xdr:row>
      <xdr:rowOff>19050</xdr:rowOff>
    </xdr:to>
    <xdr:sp>
      <xdr:nvSpPr>
        <xdr:cNvPr id="2" name="Rectangle 4"/>
        <xdr:cNvSpPr>
          <a:spLocks/>
        </xdr:cNvSpPr>
      </xdr:nvSpPr>
      <xdr:spPr>
        <a:xfrm flipH="1">
          <a:off x="1752600" y="13315950"/>
          <a:ext cx="1771650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19050</xdr:rowOff>
    </xdr:from>
    <xdr:to>
      <xdr:col>6</xdr:col>
      <xdr:colOff>9525</xdr:colOff>
      <xdr:row>88</xdr:row>
      <xdr:rowOff>19050</xdr:rowOff>
    </xdr:to>
    <xdr:sp>
      <xdr:nvSpPr>
        <xdr:cNvPr id="3" name="Rectangle 5"/>
        <xdr:cNvSpPr>
          <a:spLocks/>
        </xdr:cNvSpPr>
      </xdr:nvSpPr>
      <xdr:spPr>
        <a:xfrm>
          <a:off x="2600325" y="13325475"/>
          <a:ext cx="9144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75</xdr:row>
      <xdr:rowOff>66675</xdr:rowOff>
    </xdr:from>
    <xdr:to>
      <xdr:col>6</xdr:col>
      <xdr:colOff>171450</xdr:colOff>
      <xdr:row>79</xdr:row>
      <xdr:rowOff>76200</xdr:rowOff>
    </xdr:to>
    <xdr:sp>
      <xdr:nvSpPr>
        <xdr:cNvPr id="4" name="AutoShape 14"/>
        <xdr:cNvSpPr>
          <a:spLocks/>
        </xdr:cNvSpPr>
      </xdr:nvSpPr>
      <xdr:spPr>
        <a:xfrm>
          <a:off x="2047875" y="12211050"/>
          <a:ext cx="1628775" cy="657225"/>
        </a:xfrm>
        <a:prstGeom prst="rect"/>
        <a:noFill/>
      </xdr:spPr>
      <x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توليد</a:t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7</xdr:col>
      <xdr:colOff>0</xdr:colOff>
      <xdr:row>83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762000" y="13306425"/>
          <a:ext cx="40386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7</xdr:col>
      <xdr:colOff>0</xdr:colOff>
      <xdr:row>84</xdr:row>
      <xdr:rowOff>0</xdr:rowOff>
    </xdr:to>
    <xdr:sp>
      <xdr:nvSpPr>
        <xdr:cNvPr id="6" name="Rectangle 16"/>
        <xdr:cNvSpPr>
          <a:spLocks/>
        </xdr:cNvSpPr>
      </xdr:nvSpPr>
      <xdr:spPr>
        <a:xfrm>
          <a:off x="762000" y="13496925"/>
          <a:ext cx="40386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7</xdr:col>
      <xdr:colOff>0</xdr:colOff>
      <xdr:row>85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762000" y="13687425"/>
          <a:ext cx="40386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7</xdr:col>
      <xdr:colOff>0</xdr:colOff>
      <xdr:row>86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762000" y="13877925"/>
          <a:ext cx="40386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7</xdr:col>
      <xdr:colOff>0</xdr:colOff>
      <xdr:row>87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762000" y="14068425"/>
          <a:ext cx="40386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7</xdr:col>
      <xdr:colOff>0</xdr:colOff>
      <xdr:row>88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762000" y="14258925"/>
          <a:ext cx="40386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5</xdr:row>
      <xdr:rowOff>95250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78</xdr:row>
      <xdr:rowOff>38100</xdr:rowOff>
    </xdr:from>
    <xdr:to>
      <xdr:col>11</xdr:col>
      <xdr:colOff>504825</xdr:colOff>
      <xdr:row>88</xdr:row>
      <xdr:rowOff>19050</xdr:rowOff>
    </xdr:to>
    <xdr:graphicFrame>
      <xdr:nvGraphicFramePr>
        <xdr:cNvPr id="12" name="Chart 25"/>
        <xdr:cNvGraphicFramePr/>
      </xdr:nvGraphicFramePr>
      <xdr:xfrm>
        <a:off x="5057775" y="12668250"/>
        <a:ext cx="201930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7</xdr:col>
      <xdr:colOff>0</xdr:colOff>
      <xdr:row>17</xdr:row>
      <xdr:rowOff>0</xdr:rowOff>
    </xdr:to>
    <xdr:sp>
      <xdr:nvSpPr>
        <xdr:cNvPr id="1" name="Rectangle 8"/>
        <xdr:cNvSpPr>
          <a:spLocks/>
        </xdr:cNvSpPr>
      </xdr:nvSpPr>
      <xdr:spPr>
        <a:xfrm>
          <a:off x="1219200" y="3476625"/>
          <a:ext cx="5610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7</xdr:col>
      <xdr:colOff>0</xdr:colOff>
      <xdr:row>18</xdr:row>
      <xdr:rowOff>0</xdr:rowOff>
    </xdr:to>
    <xdr:sp>
      <xdr:nvSpPr>
        <xdr:cNvPr id="2" name="Rectangle 9"/>
        <xdr:cNvSpPr>
          <a:spLocks/>
        </xdr:cNvSpPr>
      </xdr:nvSpPr>
      <xdr:spPr>
        <a:xfrm>
          <a:off x="1219200" y="3638550"/>
          <a:ext cx="5610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1219200" y="3962400"/>
          <a:ext cx="5610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</xdr:row>
      <xdr:rowOff>352425</xdr:rowOff>
    </xdr:from>
    <xdr:to>
      <xdr:col>6</xdr:col>
      <xdr:colOff>371475</xdr:colOff>
      <xdr:row>21</xdr:row>
      <xdr:rowOff>85725</xdr:rowOff>
    </xdr:to>
    <xdr:sp>
      <xdr:nvSpPr>
        <xdr:cNvPr id="4" name="AutoShape 12"/>
        <xdr:cNvSpPr>
          <a:spLocks/>
        </xdr:cNvSpPr>
      </xdr:nvSpPr>
      <xdr:spPr>
        <a:xfrm>
          <a:off x="47625" y="1733550"/>
          <a:ext cx="6372225" cy="2638425"/>
        </a:xfrm>
        <a:prstGeom prst="rect"/>
        <a:noFill/>
      </xdr:spPr>
      <xdr:txBody>
        <a:bodyPr fromWordArt="1" wrap="none">
          <a:prstTxWarp prst="textArchUp">
            <a:avLst>
              <a:gd name="adj" fmla="val 54090361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مقدار مصرف مواد مستقيم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16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0" y="3286125"/>
          <a:ext cx="68294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22</xdr:row>
      <xdr:rowOff>0</xdr:rowOff>
    </xdr:to>
    <xdr:sp>
      <xdr:nvSpPr>
        <xdr:cNvPr id="6" name="Rectangle 14"/>
        <xdr:cNvSpPr>
          <a:spLocks/>
        </xdr:cNvSpPr>
      </xdr:nvSpPr>
      <xdr:spPr>
        <a:xfrm>
          <a:off x="0" y="3286125"/>
          <a:ext cx="1219200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22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1219200" y="3286125"/>
          <a:ext cx="981075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2200275" y="3286125"/>
          <a:ext cx="1381125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22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3581400" y="3286125"/>
          <a:ext cx="1285875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22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4867275" y="3286125"/>
          <a:ext cx="1181100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0</xdr:colOff>
      <xdr:row>22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6048375" y="3286125"/>
          <a:ext cx="781050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0" y="3476625"/>
          <a:ext cx="12192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0" y="3800475"/>
          <a:ext cx="12192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21</xdr:row>
      <xdr:rowOff>0</xdr:rowOff>
    </xdr:to>
    <xdr:sp>
      <xdr:nvSpPr>
        <xdr:cNvPr id="14" name="Rectangle 24"/>
        <xdr:cNvSpPr>
          <a:spLocks/>
        </xdr:cNvSpPr>
      </xdr:nvSpPr>
      <xdr:spPr>
        <a:xfrm>
          <a:off x="0" y="4124325"/>
          <a:ext cx="6829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152400</xdr:colOff>
      <xdr:row>4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7719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17</xdr:row>
      <xdr:rowOff>0</xdr:rowOff>
    </xdr:from>
    <xdr:to>
      <xdr:col>5</xdr:col>
      <xdr:colOff>0</xdr:colOff>
      <xdr:row>26</xdr:row>
      <xdr:rowOff>0</xdr:rowOff>
    </xdr:to>
    <xdr:sp>
      <xdr:nvSpPr>
        <xdr:cNvPr id="2" name="Rectangle 9"/>
        <xdr:cNvSpPr>
          <a:spLocks/>
        </xdr:cNvSpPr>
      </xdr:nvSpPr>
      <xdr:spPr>
        <a:xfrm>
          <a:off x="3619500" y="2752725"/>
          <a:ext cx="9715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8</xdr:col>
      <xdr:colOff>0</xdr:colOff>
      <xdr:row>20</xdr:row>
      <xdr:rowOff>0</xdr:rowOff>
    </xdr:to>
    <xdr:sp>
      <xdr:nvSpPr>
        <xdr:cNvPr id="3" name="Rectangle 23"/>
        <xdr:cNvSpPr>
          <a:spLocks/>
        </xdr:cNvSpPr>
      </xdr:nvSpPr>
      <xdr:spPr>
        <a:xfrm>
          <a:off x="1228725" y="3076575"/>
          <a:ext cx="6057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>
      <xdr:nvSpPr>
        <xdr:cNvPr id="4" name="Rectangle 24"/>
        <xdr:cNvSpPr>
          <a:spLocks/>
        </xdr:cNvSpPr>
      </xdr:nvSpPr>
      <xdr:spPr>
        <a:xfrm>
          <a:off x="1228725" y="3238500"/>
          <a:ext cx="60579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8</xdr:col>
      <xdr:colOff>0</xdr:colOff>
      <xdr:row>22</xdr:row>
      <xdr:rowOff>0</xdr:rowOff>
    </xdr:to>
    <xdr:sp>
      <xdr:nvSpPr>
        <xdr:cNvPr id="5" name="Rectangle 25"/>
        <xdr:cNvSpPr>
          <a:spLocks/>
        </xdr:cNvSpPr>
      </xdr:nvSpPr>
      <xdr:spPr>
        <a:xfrm>
          <a:off x="1228725" y="3419475"/>
          <a:ext cx="6057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6" name="Rectangle 26"/>
        <xdr:cNvSpPr>
          <a:spLocks/>
        </xdr:cNvSpPr>
      </xdr:nvSpPr>
      <xdr:spPr>
        <a:xfrm>
          <a:off x="1228725" y="3581400"/>
          <a:ext cx="6057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>
      <xdr:nvSpPr>
        <xdr:cNvPr id="7" name="Rectangle 27"/>
        <xdr:cNvSpPr>
          <a:spLocks/>
        </xdr:cNvSpPr>
      </xdr:nvSpPr>
      <xdr:spPr>
        <a:xfrm>
          <a:off x="1228725" y="3743325"/>
          <a:ext cx="6057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8</xdr:col>
      <xdr:colOff>0</xdr:colOff>
      <xdr:row>18</xdr:row>
      <xdr:rowOff>0</xdr:rowOff>
    </xdr:to>
    <xdr:sp>
      <xdr:nvSpPr>
        <xdr:cNvPr id="8" name="Rectangle 32"/>
        <xdr:cNvSpPr>
          <a:spLocks/>
        </xdr:cNvSpPr>
      </xdr:nvSpPr>
      <xdr:spPr>
        <a:xfrm>
          <a:off x="0" y="2752725"/>
          <a:ext cx="72866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>
      <xdr:nvSpPr>
        <xdr:cNvPr id="9" name="Rectangle 33"/>
        <xdr:cNvSpPr>
          <a:spLocks/>
        </xdr:cNvSpPr>
      </xdr:nvSpPr>
      <xdr:spPr>
        <a:xfrm>
          <a:off x="0" y="2914650"/>
          <a:ext cx="72866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8</xdr:col>
      <xdr:colOff>0</xdr:colOff>
      <xdr:row>20</xdr:row>
      <xdr:rowOff>0</xdr:rowOff>
    </xdr:to>
    <xdr:sp>
      <xdr:nvSpPr>
        <xdr:cNvPr id="10" name="Rectangle 34"/>
        <xdr:cNvSpPr>
          <a:spLocks/>
        </xdr:cNvSpPr>
      </xdr:nvSpPr>
      <xdr:spPr>
        <a:xfrm>
          <a:off x="0" y="3076575"/>
          <a:ext cx="72866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>
      <xdr:nvSpPr>
        <xdr:cNvPr id="11" name="Rectangle 35"/>
        <xdr:cNvSpPr>
          <a:spLocks/>
        </xdr:cNvSpPr>
      </xdr:nvSpPr>
      <xdr:spPr>
        <a:xfrm>
          <a:off x="0" y="3238500"/>
          <a:ext cx="72866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8</xdr:col>
      <xdr:colOff>0</xdr:colOff>
      <xdr:row>22</xdr:row>
      <xdr:rowOff>0</xdr:rowOff>
    </xdr:to>
    <xdr:sp>
      <xdr:nvSpPr>
        <xdr:cNvPr id="12" name="Rectangle 36"/>
        <xdr:cNvSpPr>
          <a:spLocks/>
        </xdr:cNvSpPr>
      </xdr:nvSpPr>
      <xdr:spPr>
        <a:xfrm>
          <a:off x="0" y="3419475"/>
          <a:ext cx="72866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13" name="Rectangle 38"/>
        <xdr:cNvSpPr>
          <a:spLocks/>
        </xdr:cNvSpPr>
      </xdr:nvSpPr>
      <xdr:spPr>
        <a:xfrm>
          <a:off x="0" y="3581400"/>
          <a:ext cx="72866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sp>
      <xdr:nvSpPr>
        <xdr:cNvPr id="14" name="Rectangle 39"/>
        <xdr:cNvSpPr>
          <a:spLocks/>
        </xdr:cNvSpPr>
      </xdr:nvSpPr>
      <xdr:spPr>
        <a:xfrm>
          <a:off x="0" y="3743325"/>
          <a:ext cx="12287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8</xdr:col>
      <xdr:colOff>0</xdr:colOff>
      <xdr:row>26</xdr:row>
      <xdr:rowOff>0</xdr:rowOff>
    </xdr:to>
    <xdr:sp>
      <xdr:nvSpPr>
        <xdr:cNvPr id="15" name="Rectangle 40"/>
        <xdr:cNvSpPr>
          <a:spLocks/>
        </xdr:cNvSpPr>
      </xdr:nvSpPr>
      <xdr:spPr>
        <a:xfrm>
          <a:off x="0" y="3933825"/>
          <a:ext cx="72866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26</xdr:row>
      <xdr:rowOff>0</xdr:rowOff>
    </xdr:to>
    <xdr:sp>
      <xdr:nvSpPr>
        <xdr:cNvPr id="16" name="Rectangle 41"/>
        <xdr:cNvSpPr>
          <a:spLocks/>
        </xdr:cNvSpPr>
      </xdr:nvSpPr>
      <xdr:spPr>
        <a:xfrm>
          <a:off x="1228725" y="2752725"/>
          <a:ext cx="11620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26</xdr:row>
      <xdr:rowOff>0</xdr:rowOff>
    </xdr:to>
    <xdr:sp>
      <xdr:nvSpPr>
        <xdr:cNvPr id="17" name="Rectangle 42"/>
        <xdr:cNvSpPr>
          <a:spLocks/>
        </xdr:cNvSpPr>
      </xdr:nvSpPr>
      <xdr:spPr>
        <a:xfrm>
          <a:off x="4591050" y="2752725"/>
          <a:ext cx="1190625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26</xdr:row>
      <xdr:rowOff>0</xdr:rowOff>
    </xdr:to>
    <xdr:sp>
      <xdr:nvSpPr>
        <xdr:cNvPr id="18" name="Rectangle 43"/>
        <xdr:cNvSpPr>
          <a:spLocks/>
        </xdr:cNvSpPr>
      </xdr:nvSpPr>
      <xdr:spPr>
        <a:xfrm>
          <a:off x="2990850" y="2752725"/>
          <a:ext cx="6286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142875</xdr:rowOff>
    </xdr:from>
    <xdr:to>
      <xdr:col>4</xdr:col>
      <xdr:colOff>552450</xdr:colOff>
      <xdr:row>14</xdr:row>
      <xdr:rowOff>76200</xdr:rowOff>
    </xdr:to>
    <xdr:sp>
      <xdr:nvSpPr>
        <xdr:cNvPr id="19" name="AutoShape 44"/>
        <xdr:cNvSpPr>
          <a:spLocks/>
        </xdr:cNvSpPr>
      </xdr:nvSpPr>
      <xdr:spPr>
        <a:xfrm>
          <a:off x="2466975" y="2085975"/>
          <a:ext cx="1704975" cy="2571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خريد مواد مستقيم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12</xdr:col>
      <xdr:colOff>9525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28675" y="2114550"/>
          <a:ext cx="58102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314825" y="2114550"/>
          <a:ext cx="1152525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333750" y="2114550"/>
          <a:ext cx="981075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18</xdr:row>
      <xdr:rowOff>0</xdr:rowOff>
    </xdr:to>
    <xdr:sp>
      <xdr:nvSpPr>
        <xdr:cNvPr id="4" name="Rectangle 5"/>
        <xdr:cNvSpPr>
          <a:spLocks/>
        </xdr:cNvSpPr>
      </xdr:nvSpPr>
      <xdr:spPr>
        <a:xfrm>
          <a:off x="2181225" y="2114550"/>
          <a:ext cx="1152525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12</xdr:col>
      <xdr:colOff>0</xdr:colOff>
      <xdr:row>13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28675" y="2114550"/>
          <a:ext cx="58007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12</xdr:col>
      <xdr:colOff>0</xdr:colOff>
      <xdr:row>14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28675" y="2647950"/>
          <a:ext cx="58007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12</xdr:col>
      <xdr:colOff>0</xdr:colOff>
      <xdr:row>15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28675" y="2809875"/>
          <a:ext cx="58007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10</xdr:col>
      <xdr:colOff>9525</xdr:colOff>
      <xdr:row>13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2181225" y="2114550"/>
          <a:ext cx="329565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12</xdr:col>
      <xdr:colOff>0</xdr:colOff>
      <xdr:row>16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828675" y="2971800"/>
          <a:ext cx="58007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12</xdr:col>
      <xdr:colOff>0</xdr:colOff>
      <xdr:row>17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28675" y="3133725"/>
          <a:ext cx="58007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771525</xdr:colOff>
      <xdr:row>11</xdr:row>
      <xdr:rowOff>0</xdr:rowOff>
    </xdr:from>
    <xdr:to>
      <xdr:col>8</xdr:col>
      <xdr:colOff>733425</xdr:colOff>
      <xdr:row>11</xdr:row>
      <xdr:rowOff>266700</xdr:rowOff>
    </xdr:to>
    <xdr:sp>
      <xdr:nvSpPr>
        <xdr:cNvPr id="11" name="AutoShape 15"/>
        <xdr:cNvSpPr>
          <a:spLocks/>
        </xdr:cNvSpPr>
      </xdr:nvSpPr>
      <xdr:spPr>
        <a:xfrm>
          <a:off x="2952750" y="1781175"/>
          <a:ext cx="111442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دستمزد</a:t>
          </a:r>
        </a:p>
      </xdr:txBody>
    </xdr:sp>
    <xdr:clientData/>
  </xdr:twoCellAnchor>
  <xdr:twoCellAnchor>
    <xdr:from>
      <xdr:col>5</xdr:col>
      <xdr:colOff>1304925</xdr:colOff>
      <xdr:row>19</xdr:row>
      <xdr:rowOff>114300</xdr:rowOff>
    </xdr:from>
    <xdr:to>
      <xdr:col>7</xdr:col>
      <xdr:colOff>876300</xdr:colOff>
      <xdr:row>21</xdr:row>
      <xdr:rowOff>47625</xdr:rowOff>
    </xdr:to>
    <xdr:sp>
      <xdr:nvSpPr>
        <xdr:cNvPr id="12" name="AutoShape 16"/>
        <xdr:cNvSpPr>
          <a:spLocks/>
        </xdr:cNvSpPr>
      </xdr:nvSpPr>
      <xdr:spPr>
        <a:xfrm>
          <a:off x="2133600" y="3762375"/>
          <a:ext cx="9239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سربار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123825</xdr:rowOff>
    </xdr:from>
    <xdr:to>
      <xdr:col>8</xdr:col>
      <xdr:colOff>419100</xdr:colOff>
      <xdr:row>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495550" y="609600"/>
          <a:ext cx="2057400" cy="28575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بهاي تمام شده يك واحد   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9</xdr:col>
      <xdr:colOff>0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62200" y="1133475"/>
          <a:ext cx="2590800" cy="1685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885825</xdr:colOff>
      <xdr:row>1</xdr:row>
      <xdr:rowOff>0</xdr:rowOff>
    </xdr:from>
    <xdr:to>
      <xdr:col>7</xdr:col>
      <xdr:colOff>152400</xdr:colOff>
      <xdr:row>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181225" y="161925"/>
          <a:ext cx="22955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بهاي تمام شده كالاي فروش رفته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10</xdr:col>
      <xdr:colOff>0</xdr:colOff>
      <xdr:row>12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95400" y="485775"/>
          <a:ext cx="4333875" cy="154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</xdr:row>
      <xdr:rowOff>76200</xdr:rowOff>
    </xdr:from>
    <xdr:to>
      <xdr:col>8</xdr:col>
      <xdr:colOff>285750</xdr:colOff>
      <xdr:row>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885950" y="238125"/>
          <a:ext cx="24574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كالاي ساخته شده پايان دوره</a:t>
          </a:r>
        </a:p>
      </xdr:txBody>
    </xdr:sp>
    <xdr:clientData/>
  </xdr:twoCellAnchor>
  <xdr:twoCellAnchor>
    <xdr:from>
      <xdr:col>5</xdr:col>
      <xdr:colOff>685800</xdr:colOff>
      <xdr:row>9</xdr:row>
      <xdr:rowOff>95250</xdr:rowOff>
    </xdr:from>
    <xdr:to>
      <xdr:col>8</xdr:col>
      <xdr:colOff>428625</xdr:colOff>
      <xdr:row>11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2409825" y="1590675"/>
          <a:ext cx="20764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مواد مستقيم پايان دوره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9</xdr:col>
      <xdr:colOff>0</xdr:colOff>
      <xdr:row>19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724025" y="1981200"/>
          <a:ext cx="34861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4:L83"/>
  <sheetViews>
    <sheetView tabSelected="1" zoomScale="75" zoomScaleNormal="75" workbookViewId="0" topLeftCell="A1">
      <selection activeCell="N28" sqref="N28"/>
    </sheetView>
  </sheetViews>
  <sheetFormatPr defaultColWidth="9.140625" defaultRowHeight="12.75"/>
  <cols>
    <col min="1" max="1" width="8.8515625" style="72" customWidth="1"/>
    <col min="2" max="2" width="7.7109375" style="72" customWidth="1"/>
    <col min="3" max="3" width="19.8515625" style="73" customWidth="1"/>
    <col min="4" max="4" width="0.13671875" style="72" hidden="1" customWidth="1"/>
    <col min="5" max="5" width="15.7109375" style="72" customWidth="1"/>
    <col min="6" max="6" width="16.8515625" style="72" customWidth="1"/>
    <col min="7" max="7" width="22.00390625" style="72" customWidth="1"/>
    <col min="8" max="8" width="24.8515625" style="72" customWidth="1"/>
    <col min="9" max="9" width="17.421875" style="72" customWidth="1"/>
    <col min="10" max="15" width="8.8515625" style="72" customWidth="1"/>
    <col min="16" max="16" width="6.00390625" style="72" customWidth="1"/>
    <col min="17" max="161" width="9.140625" style="72" customWidth="1"/>
    <col min="162" max="16384" width="9.140625" style="74" customWidth="1"/>
  </cols>
  <sheetData>
    <row r="1" ht="32.25" customHeight="1"/>
    <row r="2" ht="28.5" customHeight="1"/>
    <row r="4" spans="3:9" ht="26.25">
      <c r="C4" s="75" t="s">
        <v>81</v>
      </c>
      <c r="E4" s="76" t="s">
        <v>0</v>
      </c>
      <c r="F4" s="76" t="s">
        <v>1</v>
      </c>
      <c r="G4" s="77" t="s">
        <v>18</v>
      </c>
      <c r="H4" s="77" t="s">
        <v>17</v>
      </c>
      <c r="I4" s="77" t="s">
        <v>16</v>
      </c>
    </row>
    <row r="5" spans="3:9" ht="12.75">
      <c r="C5" s="78"/>
      <c r="E5" s="79"/>
      <c r="F5" s="79"/>
      <c r="G5" s="79" t="s">
        <v>8</v>
      </c>
      <c r="H5" s="79" t="s">
        <v>7</v>
      </c>
      <c r="I5" s="79" t="s">
        <v>6</v>
      </c>
    </row>
    <row r="6" spans="3:9" ht="12.75">
      <c r="C6" s="80">
        <v>8100000</v>
      </c>
      <c r="D6" s="81"/>
      <c r="E6" s="80">
        <v>10000</v>
      </c>
      <c r="F6" s="80">
        <v>8000</v>
      </c>
      <c r="G6" s="82">
        <v>5500</v>
      </c>
      <c r="H6" s="82">
        <v>20000</v>
      </c>
      <c r="I6" s="79" t="s">
        <v>3</v>
      </c>
    </row>
    <row r="7" spans="3:9" ht="12.75">
      <c r="C7" s="80">
        <v>12000000</v>
      </c>
      <c r="D7" s="81"/>
      <c r="E7" s="28">
        <v>15000</v>
      </c>
      <c r="F7" s="80">
        <v>15000</v>
      </c>
      <c r="G7" s="30">
        <v>5000</v>
      </c>
      <c r="H7" s="30">
        <v>50000</v>
      </c>
      <c r="I7" s="17" t="s">
        <v>4</v>
      </c>
    </row>
    <row r="8" spans="3:12" ht="12.75">
      <c r="C8" s="80">
        <v>6000000</v>
      </c>
      <c r="D8" s="81"/>
      <c r="E8" s="28">
        <v>6000</v>
      </c>
      <c r="F8" s="28">
        <v>6000</v>
      </c>
      <c r="G8" s="30">
        <v>8000</v>
      </c>
      <c r="H8" s="30">
        <v>30000</v>
      </c>
      <c r="I8" s="17" t="s">
        <v>5</v>
      </c>
      <c r="L8" s="24"/>
    </row>
    <row r="9" spans="3:12" ht="12.75">
      <c r="C9" s="80">
        <f>SUM(C6:C8)</f>
        <v>26100000</v>
      </c>
      <c r="D9" s="81"/>
      <c r="E9" s="83"/>
      <c r="F9" s="81"/>
      <c r="G9" s="81"/>
      <c r="H9" s="81"/>
      <c r="I9" s="79" t="s">
        <v>44</v>
      </c>
      <c r="L9" s="24"/>
    </row>
    <row r="11" ht="20.25" customHeight="1">
      <c r="F11" s="84"/>
    </row>
    <row r="13" spans="5:9" ht="12.75">
      <c r="E13" s="79" t="s">
        <v>21</v>
      </c>
      <c r="F13" s="79" t="s">
        <v>20</v>
      </c>
      <c r="G13" s="79" t="s">
        <v>19</v>
      </c>
      <c r="H13" s="79"/>
      <c r="I13" s="79"/>
    </row>
    <row r="14" spans="5:9" ht="30" customHeight="1">
      <c r="E14" s="85" t="s">
        <v>5</v>
      </c>
      <c r="F14" s="85" t="s">
        <v>10</v>
      </c>
      <c r="G14" s="85" t="s">
        <v>3</v>
      </c>
      <c r="H14" s="2" t="s">
        <v>2</v>
      </c>
      <c r="I14" s="86" t="s">
        <v>9</v>
      </c>
    </row>
    <row r="15" spans="5:9" ht="12.75">
      <c r="E15" s="87">
        <v>5</v>
      </c>
      <c r="F15" s="87" t="s">
        <v>15</v>
      </c>
      <c r="G15" s="87">
        <v>3</v>
      </c>
      <c r="H15" s="87" t="s">
        <v>11</v>
      </c>
      <c r="I15" s="87">
        <v>110</v>
      </c>
    </row>
    <row r="16" spans="5:9" ht="12.75">
      <c r="E16" s="87">
        <v>3</v>
      </c>
      <c r="F16" s="87">
        <v>1</v>
      </c>
      <c r="G16" s="87">
        <v>2</v>
      </c>
      <c r="H16" s="87" t="s">
        <v>12</v>
      </c>
      <c r="I16" s="87">
        <v>50</v>
      </c>
    </row>
    <row r="17" spans="5:9" ht="12.75">
      <c r="E17" s="87" t="s">
        <v>15</v>
      </c>
      <c r="F17" s="87">
        <v>2</v>
      </c>
      <c r="G17" s="87" t="s">
        <v>15</v>
      </c>
      <c r="H17" s="87" t="s">
        <v>13</v>
      </c>
      <c r="I17" s="87">
        <v>41</v>
      </c>
    </row>
    <row r="18" spans="5:9" ht="12.75">
      <c r="E18" s="87" t="s">
        <v>15</v>
      </c>
      <c r="F18" s="87">
        <v>3</v>
      </c>
      <c r="G18" s="87" t="s">
        <v>15</v>
      </c>
      <c r="H18" s="87" t="s">
        <v>13</v>
      </c>
      <c r="I18" s="87">
        <v>30</v>
      </c>
    </row>
    <row r="19" spans="5:9" ht="12.75">
      <c r="E19" s="87">
        <v>4</v>
      </c>
      <c r="F19" s="87" t="s">
        <v>15</v>
      </c>
      <c r="G19" s="87">
        <v>5</v>
      </c>
      <c r="H19" s="87" t="s">
        <v>14</v>
      </c>
      <c r="I19" s="87">
        <v>40</v>
      </c>
    </row>
    <row r="23" spans="5:7" ht="12.75">
      <c r="E23" s="88" t="s">
        <v>29</v>
      </c>
      <c r="F23" s="88" t="s">
        <v>28</v>
      </c>
      <c r="G23" s="88" t="s">
        <v>27</v>
      </c>
    </row>
    <row r="24" spans="5:8" ht="12.75">
      <c r="E24" s="89" t="s">
        <v>26</v>
      </c>
      <c r="F24" s="89" t="s">
        <v>25</v>
      </c>
      <c r="G24" s="89" t="s">
        <v>22</v>
      </c>
      <c r="H24" s="72" t="s">
        <v>24</v>
      </c>
    </row>
    <row r="25" spans="5:7" ht="12.75">
      <c r="E25" s="87">
        <v>400</v>
      </c>
      <c r="F25" s="87">
        <v>4</v>
      </c>
      <c r="G25" s="89" t="s">
        <v>23</v>
      </c>
    </row>
    <row r="26" spans="5:7" ht="12.75">
      <c r="E26" s="87">
        <v>300</v>
      </c>
      <c r="F26" s="87">
        <v>5</v>
      </c>
      <c r="G26" s="89" t="s">
        <v>10</v>
      </c>
    </row>
    <row r="27" spans="5:7" ht="12.75">
      <c r="E27" s="87">
        <v>420</v>
      </c>
      <c r="F27" s="87">
        <v>5</v>
      </c>
      <c r="G27" s="89" t="s">
        <v>5</v>
      </c>
    </row>
    <row r="33" spans="5:8" ht="12.75">
      <c r="E33" s="79" t="s">
        <v>31</v>
      </c>
      <c r="F33" s="79" t="s">
        <v>30</v>
      </c>
      <c r="G33" s="79" t="s">
        <v>32</v>
      </c>
      <c r="H33" s="79" t="s">
        <v>33</v>
      </c>
    </row>
    <row r="34" spans="5:8" ht="12.75">
      <c r="E34" s="87">
        <v>25000</v>
      </c>
      <c r="F34" s="87">
        <v>21000</v>
      </c>
      <c r="G34" s="87">
        <v>300</v>
      </c>
      <c r="H34" s="87">
        <v>110</v>
      </c>
    </row>
    <row r="35" spans="5:8" ht="12.75">
      <c r="E35" s="87">
        <v>23000</v>
      </c>
      <c r="F35" s="87">
        <v>17000</v>
      </c>
      <c r="G35" s="87">
        <v>200</v>
      </c>
      <c r="H35" s="87">
        <v>50</v>
      </c>
    </row>
    <row r="36" spans="5:8" ht="12.75">
      <c r="E36" s="87">
        <v>15000</v>
      </c>
      <c r="F36" s="87">
        <v>10000</v>
      </c>
      <c r="G36" s="87">
        <v>250</v>
      </c>
      <c r="H36" s="87">
        <v>41</v>
      </c>
    </row>
    <row r="37" spans="5:8" ht="12.75">
      <c r="E37" s="87">
        <v>18000</v>
      </c>
      <c r="F37" s="87">
        <v>18000</v>
      </c>
      <c r="G37" s="87">
        <v>400</v>
      </c>
      <c r="H37" s="87">
        <v>30</v>
      </c>
    </row>
    <row r="38" spans="5:8" ht="12.75">
      <c r="E38" s="87">
        <v>30000</v>
      </c>
      <c r="F38" s="87">
        <v>25000</v>
      </c>
      <c r="G38" s="87">
        <v>325</v>
      </c>
      <c r="H38" s="87">
        <v>40</v>
      </c>
    </row>
    <row r="39" spans="5:8" ht="12.75">
      <c r="E39" s="90"/>
      <c r="F39" s="90"/>
      <c r="G39" s="90"/>
      <c r="H39" s="90"/>
    </row>
    <row r="42" spans="6:12" ht="12.75">
      <c r="F42" s="91" t="s">
        <v>39</v>
      </c>
      <c r="G42" s="91" t="s">
        <v>38</v>
      </c>
      <c r="H42" s="91" t="s">
        <v>37</v>
      </c>
      <c r="I42" s="91" t="s">
        <v>36</v>
      </c>
      <c r="J42" s="91">
        <v>200</v>
      </c>
      <c r="K42" s="91" t="s">
        <v>35</v>
      </c>
      <c r="L42" s="91" t="s">
        <v>34</v>
      </c>
    </row>
    <row r="46" spans="6:7" ht="12.75">
      <c r="F46" s="73"/>
      <c r="G46" s="92" t="s">
        <v>82</v>
      </c>
    </row>
    <row r="47" spans="6:7" ht="12.75">
      <c r="F47" s="93">
        <v>300000</v>
      </c>
      <c r="G47" s="79" t="s">
        <v>83</v>
      </c>
    </row>
    <row r="48" spans="6:7" ht="12.75">
      <c r="F48" s="93">
        <v>250000</v>
      </c>
      <c r="G48" s="79" t="s">
        <v>84</v>
      </c>
    </row>
    <row r="49" spans="6:7" ht="12.75">
      <c r="F49" s="93">
        <v>500000</v>
      </c>
      <c r="G49" s="79" t="s">
        <v>152</v>
      </c>
    </row>
    <row r="50" spans="6:7" ht="12.75">
      <c r="F50" s="93">
        <v>10000000</v>
      </c>
      <c r="G50" s="79" t="s">
        <v>85</v>
      </c>
    </row>
    <row r="51" spans="6:7" ht="12.75">
      <c r="F51" s="93">
        <v>5950000</v>
      </c>
      <c r="G51" s="79" t="s">
        <v>86</v>
      </c>
    </row>
    <row r="52" ht="12.75">
      <c r="F52" s="73"/>
    </row>
    <row r="53" ht="12.75">
      <c r="F53" s="73"/>
    </row>
    <row r="54" spans="5:8" ht="12.75">
      <c r="E54" s="89" t="s">
        <v>89</v>
      </c>
      <c r="F54" s="94" t="s">
        <v>88</v>
      </c>
      <c r="G54" s="89" t="s">
        <v>87</v>
      </c>
      <c r="H54" s="95" t="s">
        <v>45</v>
      </c>
    </row>
    <row r="55" spans="5:8" ht="12.75">
      <c r="E55" s="87">
        <v>25000000</v>
      </c>
      <c r="F55" s="93">
        <v>52000000</v>
      </c>
      <c r="G55" s="87">
        <v>26800000</v>
      </c>
      <c r="H55" s="95" t="s">
        <v>90</v>
      </c>
    </row>
    <row r="56" spans="5:8" ht="12.75">
      <c r="E56" s="87">
        <v>24000000</v>
      </c>
      <c r="F56" s="93">
        <v>18000000</v>
      </c>
      <c r="G56" s="87">
        <v>10000000</v>
      </c>
      <c r="H56" s="95" t="s">
        <v>91</v>
      </c>
    </row>
    <row r="57" spans="5:8" ht="12.75">
      <c r="E57" s="87">
        <v>4800000</v>
      </c>
      <c r="F57" s="93">
        <v>5000000</v>
      </c>
      <c r="G57" s="87">
        <v>2000000</v>
      </c>
      <c r="H57" s="95" t="s">
        <v>92</v>
      </c>
    </row>
    <row r="58" spans="5:8" ht="12.75">
      <c r="E58" s="87">
        <v>1500000</v>
      </c>
      <c r="F58" s="93">
        <v>2500000</v>
      </c>
      <c r="G58" s="87">
        <v>1000000</v>
      </c>
      <c r="H58" s="95" t="s">
        <v>93</v>
      </c>
    </row>
    <row r="59" spans="5:8" ht="12.75">
      <c r="E59" s="87" t="s">
        <v>15</v>
      </c>
      <c r="F59" s="93">
        <v>5000000</v>
      </c>
      <c r="G59" s="87" t="s">
        <v>15</v>
      </c>
      <c r="H59" s="95" t="s">
        <v>94</v>
      </c>
    </row>
    <row r="60" ht="12.75">
      <c r="F60" s="73"/>
    </row>
    <row r="61" ht="12.75">
      <c r="F61" s="73"/>
    </row>
    <row r="62" ht="12.75">
      <c r="F62" s="73"/>
    </row>
    <row r="63" spans="5:8" ht="12.75">
      <c r="E63" s="72">
        <v>269900000</v>
      </c>
      <c r="F63" s="73" t="s">
        <v>96</v>
      </c>
      <c r="G63" s="72">
        <v>100000</v>
      </c>
      <c r="H63" s="72" t="s">
        <v>95</v>
      </c>
    </row>
    <row r="64" spans="6:8" ht="12.75">
      <c r="F64" s="73">
        <v>5000000</v>
      </c>
      <c r="H64" s="72" t="s">
        <v>97</v>
      </c>
    </row>
    <row r="65" spans="6:8" ht="12.75">
      <c r="F65" s="73"/>
      <c r="G65" s="72">
        <v>34000000</v>
      </c>
      <c r="H65" s="72" t="s">
        <v>98</v>
      </c>
    </row>
    <row r="66" spans="6:8" ht="12.75">
      <c r="F66" s="73"/>
      <c r="G66" s="96">
        <v>0.2</v>
      </c>
      <c r="H66" s="72" t="s">
        <v>99</v>
      </c>
    </row>
    <row r="67" ht="12.75">
      <c r="F67" s="73"/>
    </row>
    <row r="68" ht="12.75">
      <c r="F68" s="73"/>
    </row>
    <row r="69" ht="12.75">
      <c r="F69" s="73"/>
    </row>
    <row r="70" ht="12.75">
      <c r="F70" s="73"/>
    </row>
    <row r="71" spans="3:9" ht="12.75">
      <c r="C71" s="97"/>
      <c r="D71" s="98"/>
      <c r="E71" s="98"/>
      <c r="F71" s="97"/>
      <c r="G71" s="98"/>
      <c r="H71" s="98"/>
      <c r="I71" s="98"/>
    </row>
    <row r="72" spans="3:9" ht="12.75">
      <c r="C72" s="80"/>
      <c r="D72" s="81"/>
      <c r="E72" s="81"/>
      <c r="F72" s="99" t="s">
        <v>110</v>
      </c>
      <c r="G72" s="83"/>
      <c r="H72" s="83"/>
      <c r="I72" s="95" t="s">
        <v>100</v>
      </c>
    </row>
    <row r="73" spans="3:9" ht="12.75">
      <c r="C73" s="83"/>
      <c r="D73" s="81"/>
      <c r="E73" s="81">
        <v>63500000</v>
      </c>
      <c r="F73" s="99" t="s">
        <v>111</v>
      </c>
      <c r="G73" s="83"/>
      <c r="H73" s="83">
        <v>2000000</v>
      </c>
      <c r="I73" s="95" t="s">
        <v>101</v>
      </c>
    </row>
    <row r="74" spans="3:9" ht="12.75">
      <c r="C74" s="83"/>
      <c r="D74" s="81"/>
      <c r="E74" s="81">
        <v>20000000</v>
      </c>
      <c r="F74" s="99" t="s">
        <v>112</v>
      </c>
      <c r="G74" s="83"/>
      <c r="H74" s="83">
        <v>50000000</v>
      </c>
      <c r="I74" s="95" t="s">
        <v>102</v>
      </c>
    </row>
    <row r="75" spans="3:9" ht="12.75">
      <c r="C75" s="83">
        <f>SUM(E73:E74)</f>
        <v>83500000</v>
      </c>
      <c r="D75" s="81"/>
      <c r="E75" s="81"/>
      <c r="F75" s="99" t="s">
        <v>113</v>
      </c>
      <c r="G75" s="83"/>
      <c r="H75" s="83">
        <v>27525000</v>
      </c>
      <c r="I75" s="95" t="s">
        <v>103</v>
      </c>
    </row>
    <row r="76" spans="3:9" ht="12.75">
      <c r="C76" s="83"/>
      <c r="D76" s="81"/>
      <c r="E76" s="81">
        <v>50000000</v>
      </c>
      <c r="F76" s="95" t="s">
        <v>114</v>
      </c>
      <c r="G76" s="83"/>
      <c r="H76" s="83">
        <v>26100000</v>
      </c>
      <c r="I76" s="95" t="s">
        <v>104</v>
      </c>
    </row>
    <row r="77" spans="3:9" ht="12.75">
      <c r="C77" s="83"/>
      <c r="D77" s="81"/>
      <c r="E77" s="81">
        <v>16125000</v>
      </c>
      <c r="F77" s="95" t="s">
        <v>115</v>
      </c>
      <c r="G77" s="83">
        <f>SUM(H73:H76)</f>
        <v>105625000</v>
      </c>
      <c r="H77" s="83"/>
      <c r="I77" s="95" t="s">
        <v>105</v>
      </c>
    </row>
    <row r="78" spans="3:9" ht="12.75">
      <c r="C78" s="83"/>
      <c r="D78" s="81"/>
      <c r="E78" s="81"/>
      <c r="F78" s="95"/>
      <c r="G78" s="83"/>
      <c r="H78" s="83"/>
      <c r="I78" s="95" t="s">
        <v>106</v>
      </c>
    </row>
    <row r="79" spans="3:9" ht="12.75">
      <c r="C79" s="83">
        <f>SUM(E76:E77)</f>
        <v>66125000</v>
      </c>
      <c r="D79" s="81"/>
      <c r="E79" s="81"/>
      <c r="F79" s="95" t="s">
        <v>116</v>
      </c>
      <c r="G79" s="83"/>
      <c r="H79" s="83">
        <v>25000000</v>
      </c>
      <c r="I79" s="95" t="s">
        <v>107</v>
      </c>
    </row>
    <row r="80" spans="3:9" ht="12.75">
      <c r="C80" s="83"/>
      <c r="D80" s="81"/>
      <c r="E80" s="81"/>
      <c r="F80" s="95"/>
      <c r="G80" s="83"/>
      <c r="H80" s="83">
        <v>22000000</v>
      </c>
      <c r="I80" s="95" t="s">
        <v>108</v>
      </c>
    </row>
    <row r="81" spans="3:9" ht="12.75">
      <c r="C81" s="83"/>
      <c r="D81" s="81"/>
      <c r="E81" s="81"/>
      <c r="F81" s="95"/>
      <c r="G81" s="83"/>
      <c r="H81" s="83">
        <v>3000000</v>
      </c>
      <c r="I81" s="95" t="s">
        <v>109</v>
      </c>
    </row>
    <row r="82" spans="3:9" ht="12.75">
      <c r="C82" s="83"/>
      <c r="D82" s="81"/>
      <c r="E82" s="81"/>
      <c r="F82" s="95"/>
      <c r="G82" s="83">
        <f>H79+H80-H81</f>
        <v>44000000</v>
      </c>
      <c r="H82" s="83"/>
      <c r="I82" s="95"/>
    </row>
    <row r="83" spans="3:9" ht="12.75">
      <c r="C83" s="83">
        <f>SUM(C79+C75)</f>
        <v>149625000</v>
      </c>
      <c r="D83" s="81"/>
      <c r="E83" s="81"/>
      <c r="F83" s="95" t="s">
        <v>118</v>
      </c>
      <c r="G83" s="83">
        <f>G77+G82</f>
        <v>149625000</v>
      </c>
      <c r="H83" s="83"/>
      <c r="I83" s="95" t="s">
        <v>117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F4:H10"/>
  <sheetViews>
    <sheetView workbookViewId="0" topLeftCell="C2">
      <selection activeCell="J9" sqref="J9"/>
    </sheetView>
  </sheetViews>
  <sheetFormatPr defaultColWidth="9.140625" defaultRowHeight="12.75"/>
  <cols>
    <col min="1" max="2" width="8.8515625" style="5" hidden="1" customWidth="1"/>
    <col min="3" max="5" width="8.8515625" style="5" customWidth="1"/>
    <col min="6" max="6" width="22.7109375" style="5" customWidth="1"/>
    <col min="7" max="7" width="10.28125" style="5" customWidth="1"/>
    <col min="8" max="8" width="11.00390625" style="5" customWidth="1"/>
    <col min="9" max="94" width="8.8515625" style="5" customWidth="1"/>
  </cols>
  <sheetData>
    <row r="4" spans="6:8" ht="14.25">
      <c r="F4" s="25"/>
      <c r="H4" s="47"/>
    </row>
    <row r="5" spans="6:8" ht="15">
      <c r="F5" s="49">
        <f>'اطلات اوليه'!F47</f>
        <v>300000</v>
      </c>
      <c r="G5" s="34"/>
      <c r="H5" s="48" t="s">
        <v>134</v>
      </c>
    </row>
    <row r="6" spans="6:8" ht="15">
      <c r="F6" s="49">
        <f>'اطلات اوليه'!F48</f>
        <v>250000</v>
      </c>
      <c r="G6" s="34"/>
      <c r="H6" s="48" t="s">
        <v>135</v>
      </c>
    </row>
    <row r="7" spans="6:8" ht="15">
      <c r="F7" s="49">
        <f>'اطلات اوليه'!F49</f>
        <v>500000</v>
      </c>
      <c r="G7" s="34"/>
      <c r="H7" s="48" t="s">
        <v>152</v>
      </c>
    </row>
    <row r="8" spans="6:8" ht="15">
      <c r="F8" s="49">
        <f>'اطلات اوليه'!F50</f>
        <v>10000000</v>
      </c>
      <c r="G8" s="34"/>
      <c r="H8" s="48" t="s">
        <v>85</v>
      </c>
    </row>
    <row r="9" spans="6:8" ht="15">
      <c r="F9" s="50">
        <f>'اطلات اوليه'!F51</f>
        <v>5950000</v>
      </c>
      <c r="G9" s="34"/>
      <c r="H9" s="48" t="s">
        <v>136</v>
      </c>
    </row>
    <row r="10" spans="6:8" ht="15">
      <c r="F10" s="51">
        <f>SUM(F5:F9)</f>
        <v>17000000</v>
      </c>
      <c r="G10" s="34"/>
      <c r="H10" s="8" t="s">
        <v>44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E4:H12"/>
  <sheetViews>
    <sheetView workbookViewId="0" topLeftCell="A1">
      <selection activeCell="J16" sqref="J16"/>
    </sheetView>
  </sheetViews>
  <sheetFormatPr defaultColWidth="9.140625" defaultRowHeight="12.75"/>
  <cols>
    <col min="1" max="4" width="8.8515625" style="5" customWidth="1"/>
    <col min="5" max="5" width="18.28125" style="5" customWidth="1"/>
    <col min="6" max="6" width="2.8515625" style="5" customWidth="1"/>
    <col min="7" max="7" width="8.8515625" style="5" customWidth="1"/>
    <col min="8" max="8" width="13.421875" style="5" customWidth="1"/>
    <col min="9" max="98" width="8.8515625" style="5" customWidth="1"/>
  </cols>
  <sheetData>
    <row r="4" spans="5:8" ht="14.25">
      <c r="E4" s="52"/>
      <c r="G4" s="47"/>
      <c r="H4" s="47"/>
    </row>
    <row r="5" spans="5:8" ht="14.25">
      <c r="E5" s="42">
        <f>'بودجه فروش'!D8</f>
        <v>600000000</v>
      </c>
      <c r="F5" s="9"/>
      <c r="G5" s="48"/>
      <c r="H5" s="48" t="s">
        <v>17</v>
      </c>
    </row>
    <row r="6" spans="5:8" ht="16.5">
      <c r="E6" s="53">
        <f>'بودجه بهاي تمام شده فروش رفته '!E12</f>
        <v>400000000</v>
      </c>
      <c r="F6" s="9"/>
      <c r="G6" s="48"/>
      <c r="H6" s="48" t="s">
        <v>130</v>
      </c>
    </row>
    <row r="7" spans="5:8" ht="14.25">
      <c r="E7" s="42">
        <f>E5-E6</f>
        <v>200000000</v>
      </c>
      <c r="F7" s="9"/>
      <c r="G7" s="48"/>
      <c r="H7" s="48" t="s">
        <v>137</v>
      </c>
    </row>
    <row r="8" spans="5:8" ht="14.25">
      <c r="E8" s="44">
        <f>'بودجه ساير هزينه ها'!F10</f>
        <v>17000000</v>
      </c>
      <c r="F8" s="9"/>
      <c r="G8" s="48"/>
      <c r="H8" s="48" t="s">
        <v>138</v>
      </c>
    </row>
    <row r="9" spans="5:8" ht="14.25">
      <c r="E9" s="42">
        <f>E7-E8</f>
        <v>183000000</v>
      </c>
      <c r="F9" s="9"/>
      <c r="G9" s="48"/>
      <c r="H9" s="48" t="s">
        <v>139</v>
      </c>
    </row>
    <row r="10" spans="5:8" ht="16.5">
      <c r="E10" s="53">
        <f>E9*'اطلات اوليه'!G66</f>
        <v>36600000</v>
      </c>
      <c r="F10" s="9"/>
      <c r="G10" s="48"/>
      <c r="H10" s="48" t="s">
        <v>140</v>
      </c>
    </row>
    <row r="11" spans="5:8" ht="16.5">
      <c r="E11" s="54">
        <f>E9-E10</f>
        <v>146400000</v>
      </c>
      <c r="F11" s="9"/>
      <c r="G11" s="48"/>
      <c r="H11" s="48" t="s">
        <v>141</v>
      </c>
    </row>
    <row r="12" spans="5:8" ht="14.25">
      <c r="E12" s="15"/>
      <c r="G12" s="47"/>
      <c r="H12" s="47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4:I19"/>
  <sheetViews>
    <sheetView workbookViewId="0" topLeftCell="A1">
      <selection activeCell="G21" sqref="G21"/>
    </sheetView>
  </sheetViews>
  <sheetFormatPr defaultColWidth="9.140625" defaultRowHeight="12.75"/>
  <cols>
    <col min="1" max="1" width="2.00390625" style="5" customWidth="1"/>
    <col min="2" max="2" width="0.13671875" style="5" customWidth="1"/>
    <col min="3" max="3" width="2.28125" style="5" customWidth="1"/>
    <col min="4" max="4" width="8.8515625" style="5" customWidth="1"/>
    <col min="5" max="5" width="18.28125" style="5" bestFit="1" customWidth="1"/>
    <col min="6" max="6" width="18.28125" style="5" customWidth="1"/>
    <col min="7" max="7" width="19.28125" style="5" customWidth="1"/>
    <col min="8" max="9" width="17.28125" style="5" customWidth="1"/>
    <col min="10" max="101" width="8.8515625" style="5" customWidth="1"/>
  </cols>
  <sheetData>
    <row r="4" spans="5:7" ht="12.75">
      <c r="E4" s="45">
        <f>'اطلات اوليه'!F59</f>
        <v>5000000</v>
      </c>
      <c r="F4" s="34"/>
      <c r="G4" s="17" t="s">
        <v>142</v>
      </c>
    </row>
    <row r="7" spans="5:8" ht="29.25" customHeight="1">
      <c r="E7" s="15"/>
      <c r="F7" s="15"/>
      <c r="G7" s="15"/>
      <c r="H7" s="15"/>
    </row>
    <row r="8" spans="5:9" ht="15">
      <c r="E8" s="20" t="s">
        <v>119</v>
      </c>
      <c r="F8" s="20" t="s">
        <v>89</v>
      </c>
      <c r="G8" s="20" t="s">
        <v>88</v>
      </c>
      <c r="H8" s="20" t="s">
        <v>87</v>
      </c>
      <c r="I8" s="8" t="s">
        <v>45</v>
      </c>
    </row>
    <row r="9" spans="5:9" ht="14.25">
      <c r="E9" s="42">
        <f>H9</f>
        <v>2000000</v>
      </c>
      <c r="F9" s="42">
        <f>G19</f>
        <v>27300000</v>
      </c>
      <c r="G9" s="42">
        <f>H19</f>
        <v>10800000</v>
      </c>
      <c r="H9" s="42">
        <f>'اطلات اوليه'!H73</f>
        <v>2000000</v>
      </c>
      <c r="I9" s="48" t="s">
        <v>143</v>
      </c>
    </row>
    <row r="10" spans="5:9" ht="14.25">
      <c r="E10" s="43">
        <f>SUM(F10:H10)</f>
        <v>103800000</v>
      </c>
      <c r="F10" s="43">
        <f>'اطلات اوليه'!E55</f>
        <v>25000000</v>
      </c>
      <c r="G10" s="43">
        <f>'اطلات اوليه'!F55</f>
        <v>52000000</v>
      </c>
      <c r="H10" s="43">
        <f>'اطلات اوليه'!G55</f>
        <v>26800000</v>
      </c>
      <c r="I10" s="48" t="s">
        <v>90</v>
      </c>
    </row>
    <row r="11" spans="5:9" ht="16.5">
      <c r="E11" s="54">
        <f>E9+E10</f>
        <v>105800000</v>
      </c>
      <c r="F11" s="51">
        <f>F9+F10</f>
        <v>52300000</v>
      </c>
      <c r="G11" s="51">
        <f>G9+G10</f>
        <v>62800000</v>
      </c>
      <c r="H11" s="51">
        <f>H10+H9</f>
        <v>28800000</v>
      </c>
      <c r="I11" s="48" t="s">
        <v>144</v>
      </c>
    </row>
    <row r="12" spans="5:9" ht="12" customHeight="1">
      <c r="E12" s="42">
        <f aca="true" t="shared" si="0" ref="E12:E17">SUM(F12:H12)</f>
        <v>52000000</v>
      </c>
      <c r="F12" s="42">
        <f>'اطلات اوليه'!E56</f>
        <v>24000000</v>
      </c>
      <c r="G12" s="42">
        <f>'اطلات اوليه'!F56</f>
        <v>18000000</v>
      </c>
      <c r="H12" s="42">
        <f>'اطلات اوليه'!G56</f>
        <v>10000000</v>
      </c>
      <c r="I12" s="48" t="s">
        <v>145</v>
      </c>
    </row>
    <row r="13" spans="3:9" ht="14.25">
      <c r="C13" s="32"/>
      <c r="E13" s="42">
        <f t="shared" si="0"/>
        <v>11800000</v>
      </c>
      <c r="F13" s="42">
        <f>'اطلات اوليه'!E57</f>
        <v>4800000</v>
      </c>
      <c r="G13" s="42">
        <f>'اطلات اوليه'!F57</f>
        <v>5000000</v>
      </c>
      <c r="H13" s="42">
        <f>'اطلات اوليه'!G57</f>
        <v>2000000</v>
      </c>
      <c r="I13" s="48" t="s">
        <v>146</v>
      </c>
    </row>
    <row r="14" spans="5:9" ht="14.25">
      <c r="E14" s="42">
        <f t="shared" si="0"/>
        <v>5000000</v>
      </c>
      <c r="F14" s="42" t="str">
        <f>'اطلات اوليه'!E59</f>
        <v>-</v>
      </c>
      <c r="G14" s="42">
        <f>'اطلات اوليه'!F59</f>
        <v>5000000</v>
      </c>
      <c r="H14" s="42" t="s">
        <v>15</v>
      </c>
      <c r="I14" s="48" t="s">
        <v>151</v>
      </c>
    </row>
    <row r="15" spans="5:9" ht="16.5">
      <c r="E15" s="55">
        <f t="shared" si="0"/>
        <v>5000000</v>
      </c>
      <c r="F15" s="43">
        <f>'اطلات اوليه'!E58</f>
        <v>1500000</v>
      </c>
      <c r="G15" s="43">
        <f>'اطلات اوليه'!F58</f>
        <v>2500000</v>
      </c>
      <c r="H15" s="43">
        <f>'اطلات اوليه'!G58</f>
        <v>1000000</v>
      </c>
      <c r="I15" s="48" t="s">
        <v>147</v>
      </c>
    </row>
    <row r="16" spans="5:9" ht="14.25">
      <c r="E16" s="56">
        <f t="shared" si="0"/>
        <v>73800000</v>
      </c>
      <c r="F16" s="56">
        <f>SUM(F12:F15)</f>
        <v>30300000</v>
      </c>
      <c r="G16" s="56">
        <f>SUM(G12:G15)</f>
        <v>30500000</v>
      </c>
      <c r="H16" s="56">
        <f>SUM(H12:H15)</f>
        <v>13000000</v>
      </c>
      <c r="I16" s="48" t="s">
        <v>148</v>
      </c>
    </row>
    <row r="17" spans="5:9" ht="16.5">
      <c r="E17" s="55">
        <f t="shared" si="0"/>
        <v>15000000</v>
      </c>
      <c r="F17" s="43">
        <f>'اطلات اوليه'!F64</f>
        <v>5000000</v>
      </c>
      <c r="G17" s="43">
        <f>'اطلات اوليه'!F64</f>
        <v>5000000</v>
      </c>
      <c r="H17" s="43">
        <f>'اطلات اوليه'!F64</f>
        <v>5000000</v>
      </c>
      <c r="I17" s="48" t="s">
        <v>149</v>
      </c>
    </row>
    <row r="18" spans="5:9" ht="16.5">
      <c r="E18" s="57">
        <f>E16+E17</f>
        <v>88800000</v>
      </c>
      <c r="F18" s="58">
        <f>F16+F17</f>
        <v>35300000</v>
      </c>
      <c r="G18" s="58">
        <f>G16+G17</f>
        <v>35500000</v>
      </c>
      <c r="H18" s="58">
        <f>H16+H17</f>
        <v>18000000</v>
      </c>
      <c r="I18" s="48"/>
    </row>
    <row r="19" spans="5:9" ht="16.5">
      <c r="E19" s="54">
        <f>E11-E18</f>
        <v>17000000</v>
      </c>
      <c r="F19" s="54">
        <f>F11-F18</f>
        <v>17000000</v>
      </c>
      <c r="G19" s="54">
        <f>G11-G18</f>
        <v>27300000</v>
      </c>
      <c r="H19" s="54">
        <f>H11-H18</f>
        <v>10800000</v>
      </c>
      <c r="I19" s="48" t="s">
        <v>150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7:N20"/>
  <sheetViews>
    <sheetView zoomScale="75" zoomScaleNormal="75" workbookViewId="0" topLeftCell="D1">
      <selection activeCell="J32" sqref="J32"/>
    </sheetView>
  </sheetViews>
  <sheetFormatPr defaultColWidth="9.140625" defaultRowHeight="12.75"/>
  <cols>
    <col min="1" max="2" width="0.5625" style="5" hidden="1" customWidth="1"/>
    <col min="3" max="3" width="0.5625" style="27" hidden="1" customWidth="1"/>
    <col min="4" max="7" width="9.140625" style="5" customWidth="1"/>
    <col min="8" max="8" width="20.8515625" style="5" customWidth="1"/>
    <col min="9" max="9" width="19.8515625" style="5" customWidth="1"/>
    <col min="10" max="10" width="26.421875" style="5" customWidth="1"/>
    <col min="11" max="11" width="5.421875" style="27" customWidth="1"/>
    <col min="12" max="12" width="21.00390625" style="27" customWidth="1"/>
    <col min="13" max="13" width="24.7109375" style="5" customWidth="1"/>
    <col min="14" max="14" width="21.7109375" style="5" customWidth="1"/>
    <col min="15" max="16384" width="8.8515625" style="5" customWidth="1"/>
  </cols>
  <sheetData>
    <row r="1" ht="42" customHeight="1"/>
    <row r="3" ht="0.75" customHeight="1"/>
    <row r="4" ht="12" customHeight="1"/>
    <row r="5" ht="12.75" hidden="1"/>
    <row r="6" ht="1.5" customHeight="1"/>
    <row r="7" spans="8:14" ht="12.75">
      <c r="H7" s="37"/>
      <c r="I7" s="37"/>
      <c r="J7" s="71"/>
      <c r="K7" s="36"/>
      <c r="L7" s="36"/>
      <c r="M7" s="71"/>
      <c r="N7" s="37"/>
    </row>
    <row r="8" spans="8:14" ht="15">
      <c r="H8" s="34"/>
      <c r="I8" s="34"/>
      <c r="J8" s="59" t="s">
        <v>110</v>
      </c>
      <c r="K8" s="36"/>
      <c r="L8" s="33"/>
      <c r="M8" s="33"/>
      <c r="N8" s="62" t="s">
        <v>100</v>
      </c>
    </row>
    <row r="9" spans="8:14" ht="15">
      <c r="H9" s="34"/>
      <c r="I9" s="67">
        <f>'اطلات اوليه'!E73+'بودجه خريد مواد مستقيم'!A26-'بودجه نقدي'!E12</f>
        <v>278125000</v>
      </c>
      <c r="J9" s="60" t="s">
        <v>111</v>
      </c>
      <c r="K9" s="36"/>
      <c r="L9" s="63"/>
      <c r="M9" s="63">
        <f>'بودجه نقدي'!E19</f>
        <v>17000000</v>
      </c>
      <c r="N9" s="61" t="s">
        <v>101</v>
      </c>
    </row>
    <row r="10" spans="8:14" ht="15">
      <c r="H10" s="34"/>
      <c r="I10" s="67">
        <f>'اطلات اوليه'!E74+'اطلات اوليه'!G65-'بودجه نقدي'!E13</f>
        <v>42200000</v>
      </c>
      <c r="J10" s="60" t="s">
        <v>112</v>
      </c>
      <c r="K10" s="36"/>
      <c r="L10" s="63"/>
      <c r="M10" s="63">
        <f>'اطلات اوليه'!H74+'بودجه فروش'!D8-'بودجه نقدي'!E10</f>
        <v>546200000</v>
      </c>
      <c r="N10" s="61" t="s">
        <v>102</v>
      </c>
    </row>
    <row r="11" spans="3:14" ht="15.75">
      <c r="C11" s="5"/>
      <c r="H11" s="67">
        <f>I10+I9</f>
        <v>320325000</v>
      </c>
      <c r="I11" s="67"/>
      <c r="J11" s="59" t="s">
        <v>113</v>
      </c>
      <c r="K11" s="36"/>
      <c r="L11" s="63"/>
      <c r="M11" s="63">
        <f>'بودجه موجوديهاي اخر دوره'!F19</f>
        <v>32800000</v>
      </c>
      <c r="N11" s="61" t="s">
        <v>103</v>
      </c>
    </row>
    <row r="12" spans="8:14" ht="15">
      <c r="H12" s="67"/>
      <c r="I12" s="67">
        <f>'اطلات اوليه'!E76+'اطلات اوليه'!E63</f>
        <v>319900000</v>
      </c>
      <c r="J12" s="61" t="s">
        <v>153</v>
      </c>
      <c r="K12" s="36"/>
      <c r="L12" s="63"/>
      <c r="M12" s="63">
        <f>'بودجه موجوديهاي اخر دوره'!E8</f>
        <v>158250000</v>
      </c>
      <c r="N12" s="61" t="s">
        <v>104</v>
      </c>
    </row>
    <row r="13" spans="8:14" ht="15.75">
      <c r="H13" s="67"/>
      <c r="I13" s="67">
        <f>'اطلات اوليه'!E77+'بودجه سود و زيان'!E11</f>
        <v>162525000</v>
      </c>
      <c r="J13" s="61" t="s">
        <v>115</v>
      </c>
      <c r="K13" s="36"/>
      <c r="L13" s="63">
        <f>SUM(M9:M12)</f>
        <v>754250000</v>
      </c>
      <c r="M13" s="63"/>
      <c r="N13" s="62" t="s">
        <v>105</v>
      </c>
    </row>
    <row r="14" spans="8:14" ht="15.75">
      <c r="H14" s="67"/>
      <c r="I14" s="68"/>
      <c r="J14" s="61"/>
      <c r="K14" s="36"/>
      <c r="L14" s="63"/>
      <c r="M14" s="63"/>
      <c r="N14" s="62" t="s">
        <v>106</v>
      </c>
    </row>
    <row r="15" spans="8:14" ht="17.25">
      <c r="H15" s="69">
        <f>I13+I12</f>
        <v>482425000</v>
      </c>
      <c r="I15" s="34"/>
      <c r="J15" s="62" t="s">
        <v>116</v>
      </c>
      <c r="K15" s="36"/>
      <c r="L15" s="63"/>
      <c r="M15" s="63">
        <f>'اطلات اوليه'!H79</f>
        <v>25000000</v>
      </c>
      <c r="N15" s="61" t="s">
        <v>107</v>
      </c>
    </row>
    <row r="16" spans="8:14" ht="15">
      <c r="H16" s="67"/>
      <c r="I16" s="34"/>
      <c r="J16" s="61"/>
      <c r="K16" s="36"/>
      <c r="L16" s="63"/>
      <c r="M16" s="63">
        <f>'اطلات اوليه'!H80+'بودجه نقدي'!E14</f>
        <v>27000000</v>
      </c>
      <c r="N16" s="61" t="s">
        <v>108</v>
      </c>
    </row>
    <row r="17" spans="8:14" ht="15">
      <c r="H17" s="29"/>
      <c r="I17" s="34"/>
      <c r="J17" s="61"/>
      <c r="K17" s="36"/>
      <c r="L17" s="63"/>
      <c r="M17" s="64">
        <f>'اطلات اوليه'!H81+'اطلات اوليه'!F49</f>
        <v>3500000</v>
      </c>
      <c r="N17" s="61" t="s">
        <v>109</v>
      </c>
    </row>
    <row r="18" spans="8:14" ht="17.25">
      <c r="H18" s="29"/>
      <c r="I18" s="34"/>
      <c r="J18" s="61"/>
      <c r="K18" s="36"/>
      <c r="L18" s="65">
        <f>M15+M16-M17</f>
        <v>48500000</v>
      </c>
      <c r="M18" s="63"/>
      <c r="N18" s="61"/>
    </row>
    <row r="19" spans="8:14" ht="20.25">
      <c r="H19" s="70">
        <f>H11+H15</f>
        <v>802750000</v>
      </c>
      <c r="I19" s="34"/>
      <c r="J19" s="62" t="s">
        <v>118</v>
      </c>
      <c r="K19" s="36"/>
      <c r="L19" s="66">
        <f>L18+L13</f>
        <v>802750000</v>
      </c>
      <c r="M19" s="33"/>
      <c r="N19" s="62" t="s">
        <v>117</v>
      </c>
    </row>
    <row r="20" ht="12.75">
      <c r="J20" s="3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2:G8"/>
  <sheetViews>
    <sheetView workbookViewId="0" topLeftCell="B1">
      <selection activeCell="F15" sqref="F15"/>
    </sheetView>
  </sheetViews>
  <sheetFormatPr defaultColWidth="9.140625" defaultRowHeight="15" customHeight="1"/>
  <cols>
    <col min="1" max="1" width="8.8515625" style="5" hidden="1" customWidth="1"/>
    <col min="2" max="2" width="0.71875" style="5" customWidth="1"/>
    <col min="3" max="3" width="8.8515625" style="5" customWidth="1"/>
    <col min="4" max="4" width="13.28125" style="5" customWidth="1"/>
    <col min="5" max="5" width="14.7109375" style="5" customWidth="1"/>
    <col min="6" max="6" width="13.28125" style="5" customWidth="1"/>
    <col min="7" max="7" width="13.8515625" style="5" customWidth="1"/>
    <col min="8" max="34" width="8.8515625" style="5" customWidth="1"/>
  </cols>
  <sheetData>
    <row r="2" spans="5:6" ht="15" customHeight="1">
      <c r="E2" s="22"/>
      <c r="F2" s="23"/>
    </row>
    <row r="4" spans="4:7" ht="15" customHeight="1">
      <c r="D4" s="9" t="s">
        <v>40</v>
      </c>
      <c r="E4" s="9" t="s">
        <v>41</v>
      </c>
      <c r="F4" s="9" t="s">
        <v>42</v>
      </c>
      <c r="G4" s="9" t="s">
        <v>43</v>
      </c>
    </row>
    <row r="5" spans="4:7" ht="15" customHeight="1">
      <c r="D5" s="1">
        <f>F5*E5</f>
        <v>110000000</v>
      </c>
      <c r="E5" s="1">
        <f>'اطلات اوليه'!G6</f>
        <v>5500</v>
      </c>
      <c r="F5" s="1">
        <f>'اطلات اوليه'!H6</f>
        <v>20000</v>
      </c>
      <c r="G5" s="3" t="str">
        <f>'اطلات اوليه'!G14</f>
        <v>الف </v>
      </c>
    </row>
    <row r="6" spans="4:7" ht="15" customHeight="1">
      <c r="D6" s="1">
        <f>F6*E6</f>
        <v>250000000</v>
      </c>
      <c r="E6" s="1">
        <f>'اطلات اوليه'!G7</f>
        <v>5000</v>
      </c>
      <c r="F6" s="1">
        <f>'اطلات اوليه'!H7</f>
        <v>50000</v>
      </c>
      <c r="G6" s="3" t="str">
        <f>'اطلات اوليه'!F14</f>
        <v>ب</v>
      </c>
    </row>
    <row r="7" spans="4:7" ht="15" customHeight="1">
      <c r="D7" s="1">
        <f>E7*F7</f>
        <v>240000000</v>
      </c>
      <c r="E7" s="1">
        <f>'اطلات اوليه'!G8</f>
        <v>8000</v>
      </c>
      <c r="F7" s="1">
        <f>'اطلات اوليه'!H8</f>
        <v>30000</v>
      </c>
      <c r="G7" s="3" t="str">
        <f>'اطلات اوليه'!E14</f>
        <v>ج</v>
      </c>
    </row>
    <row r="8" spans="4:7" ht="15" customHeight="1">
      <c r="D8" s="21">
        <f>SUM(D5:D7)</f>
        <v>600000000</v>
      </c>
      <c r="E8" s="1"/>
      <c r="F8" s="21">
        <f>SUM(F5:F7)</f>
        <v>100000</v>
      </c>
      <c r="G8" s="3" t="s">
        <v>44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D72:G88"/>
  <sheetViews>
    <sheetView workbookViewId="0" topLeftCell="B73">
      <selection activeCell="E91" sqref="E91"/>
    </sheetView>
  </sheetViews>
  <sheetFormatPr defaultColWidth="9.140625" defaultRowHeight="12.75"/>
  <cols>
    <col min="1" max="2" width="1.28515625" style="5" customWidth="1"/>
    <col min="3" max="3" width="8.8515625" style="5" customWidth="1"/>
    <col min="4" max="6" width="13.7109375" style="5" bestFit="1" customWidth="1"/>
    <col min="7" max="7" width="19.421875" style="5" customWidth="1"/>
    <col min="8" max="8" width="8.8515625" style="5" customWidth="1"/>
    <col min="9" max="9" width="8.8515625" style="5" hidden="1" customWidth="1"/>
    <col min="10" max="206" width="8.8515625" style="5" customWidth="1"/>
  </cols>
  <sheetData>
    <row r="1" ht="12.75"/>
    <row r="2" ht="12.75"/>
    <row r="3" ht="12.75"/>
    <row r="4" ht="12.75"/>
    <row r="5" ht="12.75"/>
    <row r="6" ht="12.75"/>
    <row r="72" ht="12.75">
      <c r="F72" s="7"/>
    </row>
    <row r="80" ht="15">
      <c r="F80" s="6"/>
    </row>
    <row r="83" spans="4:7" ht="15">
      <c r="D83" s="3" t="s">
        <v>5</v>
      </c>
      <c r="E83" s="3" t="s">
        <v>10</v>
      </c>
      <c r="F83" s="3" t="s">
        <v>51</v>
      </c>
      <c r="G83" s="8" t="s">
        <v>45</v>
      </c>
    </row>
    <row r="84" spans="4:7" ht="15">
      <c r="D84" s="1">
        <f>'اطلات اوليه'!H8</f>
        <v>30000</v>
      </c>
      <c r="E84" s="1">
        <f>'اطلات اوليه'!H7</f>
        <v>50000</v>
      </c>
      <c r="F84" s="1">
        <f>'اطلات اوليه'!H6</f>
        <v>20000</v>
      </c>
      <c r="G84" s="8" t="s">
        <v>46</v>
      </c>
    </row>
    <row r="85" spans="4:7" ht="15">
      <c r="D85" s="4">
        <f>'اطلات اوليه'!E8</f>
        <v>6000</v>
      </c>
      <c r="E85" s="4">
        <f>'اطلات اوليه'!E7</f>
        <v>15000</v>
      </c>
      <c r="F85" s="4">
        <f>'اطلات اوليه'!E6</f>
        <v>10000</v>
      </c>
      <c r="G85" s="8" t="s">
        <v>47</v>
      </c>
    </row>
    <row r="86" spans="4:7" ht="15">
      <c r="D86" s="1">
        <f>SUM(D84:D85)</f>
        <v>36000</v>
      </c>
      <c r="E86" s="1">
        <f>SUM(E84:E85)</f>
        <v>65000</v>
      </c>
      <c r="F86" s="1">
        <f>SUM(F84:F85)</f>
        <v>30000</v>
      </c>
      <c r="G86" s="8" t="s">
        <v>48</v>
      </c>
    </row>
    <row r="87" spans="4:7" ht="15">
      <c r="D87" s="4">
        <f>'اطلات اوليه'!F8</f>
        <v>6000</v>
      </c>
      <c r="E87" s="4">
        <f>'اطلات اوليه'!F7</f>
        <v>15000</v>
      </c>
      <c r="F87" s="4">
        <f>'اطلات اوليه'!F6</f>
        <v>8000</v>
      </c>
      <c r="G87" s="8" t="s">
        <v>49</v>
      </c>
    </row>
    <row r="88" spans="4:7" ht="15">
      <c r="D88" s="4">
        <f>D86-D87</f>
        <v>30000</v>
      </c>
      <c r="E88" s="4">
        <f>E86-E87</f>
        <v>50000</v>
      </c>
      <c r="F88" s="4">
        <f>F86-F87</f>
        <v>22000</v>
      </c>
      <c r="G88" s="8" t="s">
        <v>50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6:H22"/>
  <sheetViews>
    <sheetView workbookViewId="0" topLeftCell="A9">
      <selection activeCell="F11" sqref="F11"/>
    </sheetView>
  </sheetViews>
  <sheetFormatPr defaultColWidth="9.140625" defaultRowHeight="12.75"/>
  <cols>
    <col min="1" max="1" width="18.28125" style="5" bestFit="1" customWidth="1"/>
    <col min="2" max="2" width="14.7109375" style="5" bestFit="1" customWidth="1"/>
    <col min="3" max="3" width="4.00390625" style="5" customWidth="1"/>
    <col min="4" max="4" width="16.7109375" style="5" customWidth="1"/>
    <col min="5" max="5" width="19.28125" style="5" customWidth="1"/>
    <col min="6" max="6" width="17.7109375" style="5" customWidth="1"/>
    <col min="7" max="7" width="11.7109375" style="5" customWidth="1"/>
    <col min="8" max="8" width="15.57421875" style="5" customWidth="1"/>
    <col min="9" max="22" width="8.8515625" style="5" customWidth="1"/>
  </cols>
  <sheetData>
    <row r="6" spans="2:8" ht="15">
      <c r="B6" s="6"/>
      <c r="C6" s="6"/>
      <c r="D6" s="6"/>
      <c r="E6" s="6"/>
      <c r="F6" s="6"/>
      <c r="G6" s="6"/>
      <c r="H6" s="6"/>
    </row>
    <row r="7" spans="2:8" ht="15">
      <c r="B7" s="6"/>
      <c r="C7" s="6"/>
      <c r="D7" s="6"/>
      <c r="E7" s="6"/>
      <c r="F7" s="6"/>
      <c r="G7" s="6"/>
      <c r="H7" s="6"/>
    </row>
    <row r="8" spans="2:8" ht="15">
      <c r="B8" s="6"/>
      <c r="C8" s="6"/>
      <c r="D8" s="6"/>
      <c r="E8" s="6"/>
      <c r="F8" s="6"/>
      <c r="G8" s="6"/>
      <c r="H8" s="6"/>
    </row>
    <row r="9" spans="2:8" ht="57" customHeight="1">
      <c r="B9" s="6"/>
      <c r="C9" s="6"/>
      <c r="D9" s="6"/>
      <c r="E9" s="6"/>
      <c r="F9" s="6"/>
      <c r="G9" s="6"/>
      <c r="H9" s="6"/>
    </row>
    <row r="10" spans="2:8" ht="15">
      <c r="B10" s="6"/>
      <c r="C10" s="6"/>
      <c r="D10" s="6"/>
      <c r="E10" s="6"/>
      <c r="F10" s="6"/>
      <c r="G10" s="6"/>
      <c r="H10" s="6"/>
    </row>
    <row r="11" spans="2:8" ht="22.5" customHeight="1">
      <c r="B11" s="6"/>
      <c r="C11" s="6"/>
      <c r="D11" s="6"/>
      <c r="E11" s="14"/>
      <c r="F11" s="6"/>
      <c r="G11" s="6"/>
      <c r="H11" s="6"/>
    </row>
    <row r="12" spans="2:8" ht="15">
      <c r="B12" s="6"/>
      <c r="C12" s="6"/>
      <c r="E12" s="14"/>
      <c r="F12" s="6"/>
      <c r="G12" s="6"/>
      <c r="H12" s="6"/>
    </row>
    <row r="13" spans="2:8" ht="15">
      <c r="B13" s="6"/>
      <c r="C13" s="6"/>
      <c r="E13" s="6"/>
      <c r="F13" s="6"/>
      <c r="G13" s="6"/>
      <c r="H13" s="6"/>
    </row>
    <row r="16" spans="1:7" ht="15">
      <c r="A16" s="11" t="s">
        <v>131</v>
      </c>
      <c r="B16" s="11" t="s">
        <v>56</v>
      </c>
      <c r="C16" s="11"/>
      <c r="D16" s="8" t="s">
        <v>55</v>
      </c>
      <c r="E16" s="8" t="s">
        <v>53</v>
      </c>
      <c r="F16" s="8" t="s">
        <v>54</v>
      </c>
      <c r="G16" s="11" t="s">
        <v>52</v>
      </c>
    </row>
    <row r="17" spans="1:7" ht="12.75">
      <c r="A17" s="4">
        <f>B17*'اطلات اوليه'!G34</f>
        <v>64800000</v>
      </c>
      <c r="B17" s="4">
        <f>SUM(D17:F17)</f>
        <v>216000</v>
      </c>
      <c r="C17" s="1"/>
      <c r="D17" s="4">
        <f>'بودجه توليد'!D88*'اطلات اوليه'!E15</f>
        <v>150000</v>
      </c>
      <c r="E17" s="1" t="s">
        <v>15</v>
      </c>
      <c r="F17" s="4">
        <f>'بودجه توليد'!F88*'اطلات اوليه'!G15</f>
        <v>66000</v>
      </c>
      <c r="G17" s="9">
        <v>110</v>
      </c>
    </row>
    <row r="18" spans="1:7" ht="12.75">
      <c r="A18" s="4">
        <f>B18*'اطلات اوليه'!G35</f>
        <v>36800000</v>
      </c>
      <c r="B18" s="4">
        <f>SUM(D18:F18)</f>
        <v>184000</v>
      </c>
      <c r="C18" s="1"/>
      <c r="D18" s="4">
        <f>'بودجه توليد'!D88*'اطلات اوليه'!E16</f>
        <v>90000</v>
      </c>
      <c r="E18" s="4">
        <f>'بودجه توليد'!E88*'اطلات اوليه'!F16</f>
        <v>50000</v>
      </c>
      <c r="F18" s="4">
        <f>'بودجه توليد'!F88*'اطلات اوليه'!G16</f>
        <v>44000</v>
      </c>
      <c r="G18" s="9">
        <v>50</v>
      </c>
    </row>
    <row r="19" spans="1:7" ht="12.75">
      <c r="A19" s="1">
        <f>B19*'اطلات اوليه'!G36</f>
        <v>25000000</v>
      </c>
      <c r="B19" s="1">
        <f>SUM(D19:F19)</f>
        <v>100000</v>
      </c>
      <c r="C19" s="1"/>
      <c r="D19" s="1" t="s">
        <v>15</v>
      </c>
      <c r="E19" s="4">
        <f>'بودجه توليد'!E88*'اطلات اوليه'!F17</f>
        <v>100000</v>
      </c>
      <c r="F19" s="10" t="s">
        <v>15</v>
      </c>
      <c r="G19" s="9">
        <v>41</v>
      </c>
    </row>
    <row r="20" spans="1:7" ht="12.75">
      <c r="A20" s="1">
        <f>B20*'اطلات اوليه'!G37</f>
        <v>60000000</v>
      </c>
      <c r="B20" s="1">
        <f>SUM(D20:F20)</f>
        <v>150000</v>
      </c>
      <c r="C20" s="1"/>
      <c r="D20" s="1" t="s">
        <v>15</v>
      </c>
      <c r="E20" s="4">
        <f>'بودجه توليد'!E88*'اطلات اوليه'!F18</f>
        <v>150000</v>
      </c>
      <c r="F20" s="10" t="s">
        <v>15</v>
      </c>
      <c r="G20" s="9">
        <v>30</v>
      </c>
    </row>
    <row r="21" spans="1:7" ht="12.75">
      <c r="A21" s="4">
        <f>B21*'اطلات اوليه'!G38</f>
        <v>74750000</v>
      </c>
      <c r="B21" s="4">
        <f>SUM(D21:F21)</f>
        <v>230000</v>
      </c>
      <c r="C21" s="1"/>
      <c r="D21" s="4">
        <f>'بودجه توليد'!D88*'اطلات اوليه'!E19</f>
        <v>120000</v>
      </c>
      <c r="E21" s="1" t="s">
        <v>15</v>
      </c>
      <c r="F21" s="4">
        <f>'بودجه توليد'!F88*'اطلات اوليه'!G19</f>
        <v>110000</v>
      </c>
      <c r="G21" s="9">
        <v>40</v>
      </c>
    </row>
    <row r="22" spans="1:7" ht="12.75">
      <c r="A22" s="4">
        <f>SUM(A17:A21)</f>
        <v>261350000</v>
      </c>
      <c r="B22" s="34"/>
      <c r="C22" s="34"/>
      <c r="D22" s="34"/>
      <c r="E22" s="34"/>
      <c r="F22" s="34"/>
      <c r="G22" s="9" t="s">
        <v>44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8:H26"/>
  <sheetViews>
    <sheetView workbookViewId="0" topLeftCell="A9">
      <selection activeCell="D31" sqref="D31"/>
    </sheetView>
  </sheetViews>
  <sheetFormatPr defaultColWidth="9.140625" defaultRowHeight="12.75"/>
  <cols>
    <col min="1" max="1" width="18.421875" style="5" bestFit="1" customWidth="1"/>
    <col min="2" max="2" width="17.421875" style="5" bestFit="1" customWidth="1"/>
    <col min="3" max="3" width="9.00390625" style="5" bestFit="1" customWidth="1"/>
    <col min="4" max="4" width="9.421875" style="5" customWidth="1"/>
    <col min="5" max="5" width="14.57421875" style="5" customWidth="1"/>
    <col min="6" max="6" width="17.8515625" style="5" customWidth="1"/>
    <col min="7" max="7" width="20.28125" style="5" customWidth="1"/>
    <col min="8" max="8" width="2.28125" style="5" customWidth="1"/>
    <col min="9" max="17" width="8.8515625" style="5" customWidth="1"/>
    <col min="18" max="18" width="8.8515625" style="13" customWidth="1"/>
  </cols>
  <sheetData>
    <row r="5" ht="12.75"/>
    <row r="6" ht="12.75"/>
    <row r="18" spans="1:8" ht="12.75">
      <c r="A18" s="3" t="s">
        <v>44</v>
      </c>
      <c r="B18" s="3" t="s">
        <v>57</v>
      </c>
      <c r="C18" s="3" t="s">
        <v>58</v>
      </c>
      <c r="D18" s="3" t="s">
        <v>69</v>
      </c>
      <c r="E18" s="3" t="s">
        <v>59</v>
      </c>
      <c r="F18" s="3" t="s">
        <v>60</v>
      </c>
      <c r="G18" s="3" t="s">
        <v>45</v>
      </c>
      <c r="H18" s="12"/>
    </row>
    <row r="19" spans="1:8" ht="12.75">
      <c r="A19" s="1"/>
      <c r="B19" s="4">
        <f>'بودجه مواد مستقيم'!B21</f>
        <v>230000</v>
      </c>
      <c r="C19" s="1">
        <f>'بودجه مواد مستقيم'!B20</f>
        <v>150000</v>
      </c>
      <c r="D19" s="1">
        <f>'بودجه مواد مستقيم'!B19</f>
        <v>100000</v>
      </c>
      <c r="E19" s="4">
        <f>'بودجه مواد مستقيم'!B18</f>
        <v>184000</v>
      </c>
      <c r="F19" s="4">
        <f>'بودجه مواد مستقيم'!B17</f>
        <v>216000</v>
      </c>
      <c r="G19" s="3" t="s">
        <v>61</v>
      </c>
      <c r="H19" s="12"/>
    </row>
    <row r="20" spans="1:8" ht="12.75">
      <c r="A20" s="1"/>
      <c r="B20" s="1">
        <f>'اطلات اوليه'!E38</f>
        <v>30000</v>
      </c>
      <c r="C20" s="1">
        <f>'اطلات اوليه'!E37</f>
        <v>18000</v>
      </c>
      <c r="D20" s="1">
        <f>'اطلات اوليه'!E36</f>
        <v>15000</v>
      </c>
      <c r="E20" s="1">
        <f>'اطلات اوليه'!E35</f>
        <v>23000</v>
      </c>
      <c r="F20" s="1">
        <f>'اطلات اوليه'!E34</f>
        <v>25000</v>
      </c>
      <c r="G20" s="3" t="s">
        <v>63</v>
      </c>
      <c r="H20" s="12" t="s">
        <v>62</v>
      </c>
    </row>
    <row r="21" spans="1:8" ht="14.25" customHeight="1">
      <c r="A21" s="1"/>
      <c r="B21" s="4">
        <f>B19+B20</f>
        <v>260000</v>
      </c>
      <c r="C21" s="1">
        <f>C19+C20</f>
        <v>168000</v>
      </c>
      <c r="D21" s="1">
        <f>D19+D20</f>
        <v>115000</v>
      </c>
      <c r="E21" s="4">
        <f>E19+E20</f>
        <v>207000</v>
      </c>
      <c r="F21" s="4">
        <f>F19+F20</f>
        <v>241000</v>
      </c>
      <c r="G21" s="3" t="s">
        <v>64</v>
      </c>
      <c r="H21" s="12"/>
    </row>
    <row r="22" spans="1:8" ht="12.75">
      <c r="A22" s="1"/>
      <c r="B22" s="1">
        <f>'اطلات اوليه'!F38</f>
        <v>25000</v>
      </c>
      <c r="C22" s="1">
        <f>'اطلات اوليه'!F37</f>
        <v>18000</v>
      </c>
      <c r="D22" s="1">
        <f>'اطلات اوليه'!F36</f>
        <v>10000</v>
      </c>
      <c r="E22" s="1">
        <f>'اطلات اوليه'!F35</f>
        <v>17000</v>
      </c>
      <c r="F22" s="1">
        <f>'اطلات اوليه'!F34</f>
        <v>21000</v>
      </c>
      <c r="G22" s="3" t="s">
        <v>65</v>
      </c>
      <c r="H22" s="12" t="s">
        <v>15</v>
      </c>
    </row>
    <row r="23" spans="1:8" ht="12.75">
      <c r="A23" s="1"/>
      <c r="B23" s="4">
        <f>B21-B22</f>
        <v>235000</v>
      </c>
      <c r="C23" s="1">
        <f>C21-C22</f>
        <v>150000</v>
      </c>
      <c r="D23" s="1">
        <f>D21-D22</f>
        <v>105000</v>
      </c>
      <c r="E23" s="4">
        <f>E21-E22</f>
        <v>190000</v>
      </c>
      <c r="F23" s="4">
        <f>F21-F22</f>
        <v>220000</v>
      </c>
      <c r="G23" s="3" t="s">
        <v>66</v>
      </c>
      <c r="H23" s="12"/>
    </row>
    <row r="24" spans="1:8" ht="13.5" customHeight="1">
      <c r="A24" s="1"/>
      <c r="B24" s="1">
        <f>'اطلات اوليه'!G38</f>
        <v>325</v>
      </c>
      <c r="C24" s="1">
        <f>'اطلات اوليه'!G37</f>
        <v>400</v>
      </c>
      <c r="D24" s="1">
        <f>'اطلات اوليه'!G36</f>
        <v>250</v>
      </c>
      <c r="E24" s="1">
        <f>'اطلات اوليه'!G35</f>
        <v>200</v>
      </c>
      <c r="F24" s="1">
        <f>'اطلات اوليه'!G34</f>
        <v>300</v>
      </c>
      <c r="G24" s="3" t="s">
        <v>67</v>
      </c>
      <c r="H24" s="12" t="s">
        <v>68</v>
      </c>
    </row>
    <row r="25" spans="1:8" ht="1.5" customHeight="1">
      <c r="A25" s="1"/>
      <c r="B25" s="1"/>
      <c r="C25" s="1"/>
      <c r="D25" s="1"/>
      <c r="E25" s="1"/>
      <c r="F25" s="1"/>
      <c r="G25" s="3"/>
      <c r="H25" s="12"/>
    </row>
    <row r="26" spans="1:8" ht="21">
      <c r="A26" s="38">
        <f>SUM(B26:F26)</f>
        <v>266625000</v>
      </c>
      <c r="B26" s="38">
        <f>B23*B24</f>
        <v>76375000</v>
      </c>
      <c r="C26" s="39">
        <f>C24*C23</f>
        <v>60000000</v>
      </c>
      <c r="D26" s="39">
        <f>D24*D23</f>
        <v>26250000</v>
      </c>
      <c r="E26" s="39">
        <f>E24*E23</f>
        <v>38000000</v>
      </c>
      <c r="F26" s="39">
        <f>F24*F23</f>
        <v>66000000</v>
      </c>
      <c r="G26" s="26" t="s">
        <v>44</v>
      </c>
      <c r="H26" s="12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F13:L24"/>
  <sheetViews>
    <sheetView workbookViewId="0" topLeftCell="A11">
      <selection activeCell="J21" sqref="J21"/>
    </sheetView>
  </sheetViews>
  <sheetFormatPr defaultColWidth="9.140625" defaultRowHeight="12.75"/>
  <cols>
    <col min="1" max="1" width="2.7109375" style="5" customWidth="1"/>
    <col min="2" max="2" width="1.7109375" style="5" customWidth="1"/>
    <col min="3" max="3" width="2.28125" style="5" customWidth="1"/>
    <col min="4" max="4" width="0.2890625" style="5" customWidth="1"/>
    <col min="5" max="5" width="5.421875" style="5" customWidth="1"/>
    <col min="6" max="6" width="20.28125" style="5" customWidth="1"/>
    <col min="7" max="7" width="3.7109375" style="5" hidden="1" customWidth="1"/>
    <col min="8" max="8" width="17.28125" style="5" bestFit="1" customWidth="1"/>
    <col min="9" max="9" width="14.7109375" style="5" bestFit="1" customWidth="1"/>
    <col min="10" max="10" width="17.28125" style="5" bestFit="1" customWidth="1"/>
    <col min="11" max="11" width="15.140625" style="5" customWidth="1"/>
    <col min="12" max="12" width="2.28125" style="5" customWidth="1"/>
    <col min="13" max="23" width="8.8515625" style="5" customWidth="1"/>
  </cols>
  <sheetData>
    <row r="12" ht="26.25" customHeight="1"/>
    <row r="13" spans="6:12" ht="42">
      <c r="F13" s="16" t="s">
        <v>70</v>
      </c>
      <c r="G13" s="17"/>
      <c r="H13" s="18" t="s">
        <v>5</v>
      </c>
      <c r="I13" s="18" t="s">
        <v>10</v>
      </c>
      <c r="J13" s="18" t="s">
        <v>3</v>
      </c>
      <c r="K13" s="19" t="s">
        <v>45</v>
      </c>
      <c r="L13" s="17"/>
    </row>
    <row r="14" spans="6:12" ht="12.75">
      <c r="F14" s="4"/>
      <c r="G14" s="1"/>
      <c r="H14" s="4">
        <f>'بودجه توليد'!D88</f>
        <v>30000</v>
      </c>
      <c r="I14" s="4">
        <f>'بودجه توليد'!E88</f>
        <v>50000</v>
      </c>
      <c r="J14" s="4">
        <f>'بودجه توليد'!F88</f>
        <v>22000</v>
      </c>
      <c r="K14" s="3" t="s">
        <v>71</v>
      </c>
      <c r="L14" s="9"/>
    </row>
    <row r="15" spans="6:12" ht="12.75">
      <c r="F15" s="4"/>
      <c r="G15" s="1"/>
      <c r="H15" s="4">
        <f>'اطلات اوليه'!F27</f>
        <v>5</v>
      </c>
      <c r="I15" s="4">
        <f>'اطلات اوليه'!F26</f>
        <v>5</v>
      </c>
      <c r="J15" s="4">
        <f>'اطلات اوليه'!F25</f>
        <v>4</v>
      </c>
      <c r="K15" s="3" t="s">
        <v>72</v>
      </c>
      <c r="L15" s="9" t="s">
        <v>76</v>
      </c>
    </row>
    <row r="16" spans="6:12" ht="12.75">
      <c r="F16" s="1"/>
      <c r="G16" s="1"/>
      <c r="H16" s="1">
        <f>H14*H15</f>
        <v>150000</v>
      </c>
      <c r="I16" s="4">
        <f>I14*I15</f>
        <v>250000</v>
      </c>
      <c r="J16" s="10">
        <f>J15*J14</f>
        <v>88000</v>
      </c>
      <c r="K16" s="3" t="s">
        <v>73</v>
      </c>
      <c r="L16" s="9"/>
    </row>
    <row r="17" spans="6:12" ht="12.75">
      <c r="F17" s="1"/>
      <c r="G17" s="1"/>
      <c r="H17" s="1">
        <f>'اطلات اوليه'!E27</f>
        <v>420</v>
      </c>
      <c r="I17" s="4">
        <f>'اطلات اوليه'!E26</f>
        <v>300</v>
      </c>
      <c r="J17" s="10">
        <f>'اطلات اوليه'!E25</f>
        <v>400</v>
      </c>
      <c r="K17" s="3" t="s">
        <v>74</v>
      </c>
      <c r="L17" s="9" t="s">
        <v>76</v>
      </c>
    </row>
    <row r="18" spans="6:12" ht="15">
      <c r="F18" s="40">
        <f>SUM(H18:J18)</f>
        <v>173200000</v>
      </c>
      <c r="G18" s="41"/>
      <c r="H18" s="40">
        <f>H16*H17</f>
        <v>63000000</v>
      </c>
      <c r="I18" s="41">
        <f>I16*I17</f>
        <v>75000000</v>
      </c>
      <c r="J18" s="40">
        <f>J16*J17</f>
        <v>35200000</v>
      </c>
      <c r="K18" s="3" t="s">
        <v>75</v>
      </c>
      <c r="L18" s="9"/>
    </row>
    <row r="23" spans="6:9" ht="12.75">
      <c r="F23" s="3" t="s">
        <v>132</v>
      </c>
      <c r="G23" s="3"/>
      <c r="H23" s="3" t="s">
        <v>133</v>
      </c>
      <c r="I23" s="3" t="s">
        <v>122</v>
      </c>
    </row>
    <row r="24" spans="6:9" ht="12.75">
      <c r="F24" s="4">
        <f>H24*I24</f>
        <v>97600000</v>
      </c>
      <c r="G24" s="1"/>
      <c r="H24" s="42">
        <f>SUM(H16:J16)</f>
        <v>488000</v>
      </c>
      <c r="I24" s="4">
        <f>'اطلات اوليه'!J42</f>
        <v>200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F8:I16"/>
  <sheetViews>
    <sheetView workbookViewId="0" topLeftCell="B1">
      <selection activeCell="H19" sqref="H19"/>
    </sheetView>
  </sheetViews>
  <sheetFormatPr defaultColWidth="9.140625" defaultRowHeight="12.75"/>
  <cols>
    <col min="1" max="1" width="8.8515625" style="5" hidden="1" customWidth="1"/>
    <col min="2" max="8" width="8.8515625" style="5" customWidth="1"/>
    <col min="9" max="9" width="12.28125" style="5" customWidth="1"/>
    <col min="10" max="24" width="8.8515625" style="5" customWidth="1"/>
  </cols>
  <sheetData>
    <row r="8" spans="6:9" ht="15">
      <c r="F8" s="20" t="s">
        <v>5</v>
      </c>
      <c r="G8" s="20" t="s">
        <v>10</v>
      </c>
      <c r="H8" s="20" t="s">
        <v>23</v>
      </c>
      <c r="I8" s="20" t="s">
        <v>45</v>
      </c>
    </row>
    <row r="9" spans="6:9" ht="15">
      <c r="F9" s="1">
        <f>'اطلات اوليه'!E15*'اطلات اوليه'!G34</f>
        <v>1500</v>
      </c>
      <c r="G9" s="1" t="s">
        <v>15</v>
      </c>
      <c r="H9" s="1">
        <f>'اطلات اوليه'!G15*'اطلات اوليه'!G34</f>
        <v>900</v>
      </c>
      <c r="I9" s="11" t="s">
        <v>77</v>
      </c>
    </row>
    <row r="10" spans="6:9" ht="15">
      <c r="F10" s="1">
        <f>'اطلات اوليه'!E16*'اطلات اوليه'!G35</f>
        <v>600</v>
      </c>
      <c r="G10" s="1">
        <f>'اطلات اوليه'!F16*'اطلات اوليه'!G35</f>
        <v>200</v>
      </c>
      <c r="H10" s="1">
        <f>'اطلات اوليه'!G16*'اطلات اوليه'!G35</f>
        <v>400</v>
      </c>
      <c r="I10" s="11" t="s">
        <v>78</v>
      </c>
    </row>
    <row r="11" spans="6:9" ht="15">
      <c r="F11" s="1" t="s">
        <v>15</v>
      </c>
      <c r="G11" s="1">
        <f>'اطلات اوليه'!F17*'اطلات اوليه'!G36</f>
        <v>500</v>
      </c>
      <c r="H11" s="1" t="s">
        <v>15</v>
      </c>
      <c r="I11" s="11" t="s">
        <v>69</v>
      </c>
    </row>
    <row r="12" spans="6:9" ht="15">
      <c r="F12" s="1" t="s">
        <v>15</v>
      </c>
      <c r="G12" s="1">
        <f>'اطلات اوليه'!G37*'اطلات اوليه'!F18</f>
        <v>1200</v>
      </c>
      <c r="H12" s="1" t="s">
        <v>15</v>
      </c>
      <c r="I12" s="11" t="s">
        <v>58</v>
      </c>
    </row>
    <row r="13" spans="6:9" ht="15">
      <c r="F13" s="1">
        <f>'اطلات اوليه'!E19*'اطلات اوليه'!G38</f>
        <v>1300</v>
      </c>
      <c r="G13" s="1" t="s">
        <v>15</v>
      </c>
      <c r="H13" s="1">
        <f>'اطلات اوليه'!G19*'اطلات اوليه'!G38</f>
        <v>1625</v>
      </c>
      <c r="I13" s="11" t="s">
        <v>57</v>
      </c>
    </row>
    <row r="14" spans="6:9" ht="15">
      <c r="F14" s="1">
        <f>'اطلات اوليه'!F27*'اطلات اوليه'!E27</f>
        <v>2100</v>
      </c>
      <c r="G14" s="1">
        <f>'اطلات اوليه'!F26*'اطلات اوليه'!E26</f>
        <v>1500</v>
      </c>
      <c r="H14" s="1">
        <f>'اطلات اوليه'!F25*'اطلات اوليه'!E25</f>
        <v>1600</v>
      </c>
      <c r="I14" s="11" t="s">
        <v>79</v>
      </c>
    </row>
    <row r="15" spans="6:9" ht="15">
      <c r="F15" s="1">
        <f>'اطلات اوليه'!J42*'اطلات اوليه'!F27</f>
        <v>1000</v>
      </c>
      <c r="G15" s="1">
        <f>'اطلات اوليه'!J42*'اطلات اوليه'!F26</f>
        <v>1000</v>
      </c>
      <c r="H15" s="1">
        <f>'اطلات اوليه'!J42*'اطلات اوليه'!F25</f>
        <v>800</v>
      </c>
      <c r="I15" s="11" t="s">
        <v>80</v>
      </c>
    </row>
    <row r="16" spans="6:9" ht="12.75">
      <c r="F16" s="39">
        <f>SUM(F9:F15)</f>
        <v>6500</v>
      </c>
      <c r="G16" s="39">
        <f>SUM(G9:G15)</f>
        <v>4400</v>
      </c>
      <c r="H16" s="39">
        <f>SUM(H9:H15)</f>
        <v>5325</v>
      </c>
      <c r="I16" s="9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4:J12"/>
  <sheetViews>
    <sheetView workbookViewId="0" topLeftCell="A2">
      <selection activeCell="M32" sqref="M32"/>
    </sheetView>
  </sheetViews>
  <sheetFormatPr defaultColWidth="9.140625" defaultRowHeight="12.75"/>
  <cols>
    <col min="1" max="1" width="3.7109375" style="5" customWidth="1"/>
    <col min="2" max="2" width="0.2890625" style="5" customWidth="1"/>
    <col min="3" max="3" width="6.57421875" style="5" customWidth="1"/>
    <col min="4" max="4" width="8.8515625" style="5" customWidth="1"/>
    <col min="5" max="5" width="18.28125" style="5" bestFit="1" customWidth="1"/>
    <col min="6" max="6" width="18.28125" style="5" customWidth="1"/>
    <col min="7" max="9" width="8.8515625" style="5" customWidth="1"/>
    <col min="10" max="10" width="1.8515625" style="5" customWidth="1"/>
    <col min="11" max="12" width="8.8515625" style="5" customWidth="1"/>
    <col min="13" max="13" width="8.7109375" style="5" customWidth="1"/>
    <col min="14" max="92" width="8.8515625" style="5" customWidth="1"/>
  </cols>
  <sheetData>
    <row r="4" spans="5:10" ht="12.75">
      <c r="E4" s="1"/>
      <c r="F4" s="1"/>
      <c r="G4" s="35"/>
      <c r="H4" s="35"/>
      <c r="I4" s="35"/>
      <c r="J4" s="9"/>
    </row>
    <row r="5" spans="5:10" ht="12.75">
      <c r="E5" s="100">
        <f>'اطلات اوليه'!C9</f>
        <v>26100000</v>
      </c>
      <c r="F5" s="1"/>
      <c r="G5" s="35"/>
      <c r="H5" s="35"/>
      <c r="I5" s="35" t="s">
        <v>49</v>
      </c>
      <c r="J5" s="9"/>
    </row>
    <row r="6" spans="5:10" ht="12.75">
      <c r="E6" s="1"/>
      <c r="F6" s="101">
        <f>'بودجه مواد مستقيم'!A22</f>
        <v>261350000</v>
      </c>
      <c r="G6" s="35"/>
      <c r="H6" s="35"/>
      <c r="I6" s="35" t="s">
        <v>124</v>
      </c>
      <c r="J6" s="9"/>
    </row>
    <row r="7" spans="5:10" ht="12.75">
      <c r="E7" s="1"/>
      <c r="F7" s="101">
        <f>'بودجه دستمزد مستقيم و سربار'!F18</f>
        <v>173200000</v>
      </c>
      <c r="G7" s="35"/>
      <c r="H7" s="35"/>
      <c r="I7" s="35" t="s">
        <v>125</v>
      </c>
      <c r="J7" s="9"/>
    </row>
    <row r="8" spans="5:10" ht="15">
      <c r="E8" s="1"/>
      <c r="F8" s="102">
        <f>'بودجه دستمزد مستقيم و سربار'!F24</f>
        <v>97600000</v>
      </c>
      <c r="G8" s="35"/>
      <c r="H8" s="35"/>
      <c r="I8" s="35" t="s">
        <v>126</v>
      </c>
      <c r="J8" s="9"/>
    </row>
    <row r="9" spans="5:10" ht="15">
      <c r="E9" s="103">
        <f>SUM(F6:F8)</f>
        <v>532150000</v>
      </c>
      <c r="F9" s="1"/>
      <c r="G9" s="35"/>
      <c r="H9" s="35"/>
      <c r="I9" s="35" t="s">
        <v>127</v>
      </c>
      <c r="J9" s="9" t="s">
        <v>62</v>
      </c>
    </row>
    <row r="10" spans="5:10" ht="12.75">
      <c r="E10" s="104">
        <f>E9+E5</f>
        <v>558250000</v>
      </c>
      <c r="F10" s="1"/>
      <c r="G10" s="35"/>
      <c r="H10" s="35"/>
      <c r="I10" s="35" t="s">
        <v>128</v>
      </c>
      <c r="J10" s="9"/>
    </row>
    <row r="11" spans="5:10" ht="12.75">
      <c r="E11" s="105">
        <f>'بودجه موجوديهاي اخر دوره'!E8</f>
        <v>158250000</v>
      </c>
      <c r="F11" s="1"/>
      <c r="G11" s="35"/>
      <c r="H11" s="35"/>
      <c r="I11" s="35" t="s">
        <v>129</v>
      </c>
      <c r="J11" s="9" t="s">
        <v>15</v>
      </c>
    </row>
    <row r="12" spans="5:10" ht="15">
      <c r="E12" s="106">
        <f>E10-E11</f>
        <v>400000000</v>
      </c>
      <c r="F12" s="1"/>
      <c r="G12" s="35"/>
      <c r="H12" s="35"/>
      <c r="I12" s="35" t="s">
        <v>130</v>
      </c>
      <c r="J12" s="9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5:J19"/>
  <sheetViews>
    <sheetView workbookViewId="0" topLeftCell="C9">
      <selection activeCell="L19" sqref="L19"/>
    </sheetView>
  </sheetViews>
  <sheetFormatPr defaultColWidth="9.140625" defaultRowHeight="12.75"/>
  <cols>
    <col min="1" max="2" width="8.8515625" style="5" hidden="1" customWidth="1"/>
    <col min="3" max="3" width="6.00390625" style="5" customWidth="1"/>
    <col min="4" max="4" width="8.8515625" style="5" customWidth="1"/>
    <col min="5" max="5" width="11.00390625" style="5" customWidth="1"/>
    <col min="6" max="6" width="12.140625" style="5" customWidth="1"/>
    <col min="7" max="7" width="10.7109375" style="5" customWidth="1"/>
    <col min="8" max="8" width="12.140625" style="5" customWidth="1"/>
    <col min="9" max="9" width="17.28125" style="5" customWidth="1"/>
    <col min="10" max="10" width="2.57421875" style="5" customWidth="1"/>
    <col min="11" max="21" width="8.8515625" style="5" customWidth="1"/>
  </cols>
  <sheetData>
    <row r="5" spans="5:10" ht="15.75">
      <c r="E5" s="11" t="s">
        <v>119</v>
      </c>
      <c r="F5" s="46" t="s">
        <v>5</v>
      </c>
      <c r="G5" s="11" t="s">
        <v>10</v>
      </c>
      <c r="H5" s="11" t="s">
        <v>3</v>
      </c>
      <c r="I5" s="11" t="s">
        <v>45</v>
      </c>
      <c r="J5" s="9"/>
    </row>
    <row r="6" spans="5:10" ht="12.75">
      <c r="E6" s="1"/>
      <c r="F6" s="1">
        <f>'اطلات اوليه'!E8</f>
        <v>6000</v>
      </c>
      <c r="G6" s="1">
        <f>'اطلات اوليه'!E7</f>
        <v>15000</v>
      </c>
      <c r="H6" s="1">
        <f>'اطلات اوليه'!E6</f>
        <v>10000</v>
      </c>
      <c r="I6" s="9" t="s">
        <v>31</v>
      </c>
      <c r="J6" s="9"/>
    </row>
    <row r="7" spans="5:10" ht="12.75">
      <c r="E7" s="1"/>
      <c r="F7" s="1">
        <f>'بهاي تمام شده يك واحد'!F16</f>
        <v>6500</v>
      </c>
      <c r="G7" s="1">
        <f>'بهاي تمام شده يك واحد'!G16</f>
        <v>4400</v>
      </c>
      <c r="H7" s="1">
        <f>'بهاي تمام شده يك واحد'!H16</f>
        <v>5325</v>
      </c>
      <c r="I7" s="9" t="s">
        <v>120</v>
      </c>
      <c r="J7" s="9" t="s">
        <v>76</v>
      </c>
    </row>
    <row r="8" spans="5:10" ht="12.75">
      <c r="E8" s="39">
        <f>SUM(F8:H8)</f>
        <v>158250000</v>
      </c>
      <c r="F8" s="21">
        <f>F6*F7</f>
        <v>39000000</v>
      </c>
      <c r="G8" s="21">
        <f>G6*G7</f>
        <v>66000000</v>
      </c>
      <c r="H8" s="21">
        <f>H6*H7</f>
        <v>53250000</v>
      </c>
      <c r="I8" s="9" t="s">
        <v>121</v>
      </c>
      <c r="J8" s="9"/>
    </row>
    <row r="13" spans="6:9" ht="15">
      <c r="F13" s="11" t="s">
        <v>123</v>
      </c>
      <c r="G13" s="11" t="s">
        <v>122</v>
      </c>
      <c r="H13" s="11" t="s">
        <v>19</v>
      </c>
      <c r="I13" s="11" t="s">
        <v>52</v>
      </c>
    </row>
    <row r="14" spans="6:9" ht="12.75">
      <c r="F14" s="1">
        <f>G14*H14</f>
        <v>7500000</v>
      </c>
      <c r="G14" s="1">
        <f>'اطلات اوليه'!G34</f>
        <v>300</v>
      </c>
      <c r="H14" s="1">
        <f>'اطلات اوليه'!E34</f>
        <v>25000</v>
      </c>
      <c r="I14" s="3" t="s">
        <v>60</v>
      </c>
    </row>
    <row r="15" spans="6:9" ht="12.75">
      <c r="F15" s="1">
        <f>G15*H15</f>
        <v>4600000</v>
      </c>
      <c r="G15" s="1">
        <f>'اطلات اوليه'!G35</f>
        <v>200</v>
      </c>
      <c r="H15" s="1">
        <f>'اطلات اوليه'!E35</f>
        <v>23000</v>
      </c>
      <c r="I15" s="3" t="s">
        <v>59</v>
      </c>
    </row>
    <row r="16" spans="6:9" ht="12.75">
      <c r="F16" s="1">
        <f>G16*H16</f>
        <v>3750000</v>
      </c>
      <c r="G16" s="1">
        <f>'اطلات اوليه'!G36</f>
        <v>250</v>
      </c>
      <c r="H16" s="1">
        <f>'اطلات اوليه'!E36</f>
        <v>15000</v>
      </c>
      <c r="I16" s="3" t="s">
        <v>69</v>
      </c>
    </row>
    <row r="17" spans="6:9" ht="12.75">
      <c r="F17" s="1">
        <f>G17*H17</f>
        <v>7200000</v>
      </c>
      <c r="G17" s="1">
        <f>'اطلات اوليه'!G37</f>
        <v>400</v>
      </c>
      <c r="H17" s="1">
        <f>'اطلات اوليه'!E37</f>
        <v>18000</v>
      </c>
      <c r="I17" s="3" t="s">
        <v>58</v>
      </c>
    </row>
    <row r="18" spans="6:9" ht="12.75">
      <c r="F18" s="1">
        <f>G18*H18</f>
        <v>9750000</v>
      </c>
      <c r="G18" s="1">
        <f>'اطلات اوليه'!G38</f>
        <v>325</v>
      </c>
      <c r="H18" s="1">
        <f>'اطلات اوليه'!E38</f>
        <v>30000</v>
      </c>
      <c r="I18" s="3" t="s">
        <v>57</v>
      </c>
    </row>
    <row r="19" spans="6:9" ht="15">
      <c r="F19" s="39">
        <f>SUM(F14:F18)</f>
        <v>32800000</v>
      </c>
      <c r="G19" s="1"/>
      <c r="H19" s="1"/>
      <c r="I19" s="11" t="s">
        <v>44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Asre no</dc:creator>
  <cp:keywords/>
  <dc:description/>
  <cp:lastModifiedBy>yazdan</cp:lastModifiedBy>
  <dcterms:created xsi:type="dcterms:W3CDTF">2004-06-03T06:06:35Z</dcterms:created>
  <dcterms:modified xsi:type="dcterms:W3CDTF">2007-09-05T09:54:39Z</dcterms:modified>
  <cp:category/>
  <cp:version/>
  <cp:contentType/>
  <cp:contentStatus/>
</cp:coreProperties>
</file>